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1840" windowHeight="12135" tabRatio="638" activeTab="0"/>
  </bookViews>
  <sheets>
    <sheet name="2013 m. CO2" sheetId="1" r:id="rId1"/>
    <sheet name="2013 m. N2O" sheetId="2" r:id="rId2"/>
  </sheets>
  <definedNames>
    <definedName name="_xlnm._FilterDatabase" localSheetId="0" hidden="1">'2013 m. CO2'!$A$2:$W$231</definedName>
    <definedName name="_xlnm.Print_Area" localSheetId="0">'2013 m. CO2'!$A$1:$U$230</definedName>
  </definedNames>
  <calcPr fullCalcOnLoad="1"/>
</workbook>
</file>

<file path=xl/comments1.xml><?xml version="1.0" encoding="utf-8"?>
<comments xmlns="http://schemas.openxmlformats.org/spreadsheetml/2006/main">
  <authors>
    <author>Tomas Aukštinaitis</author>
  </authors>
  <commentList>
    <comment ref="D220" authorId="0">
      <text>
        <r>
          <rPr>
            <sz val="12"/>
            <rFont val="Tahoma"/>
            <family val="2"/>
          </rPr>
          <t>2013-01-01 sustabdyta katilines eksploatacija, nutrauktas dujų tiekimas ir atjungti šlurniniai tinklai.
Pateikta ŠESD ataskaita su nepriklausomo vertintojo pažyma, kuri patvirtina 0 t CO</t>
        </r>
        <r>
          <rPr>
            <sz val="9"/>
            <rFont val="Tahoma"/>
            <family val="2"/>
          </rPr>
          <t>2</t>
        </r>
        <r>
          <rPr>
            <sz val="12"/>
            <rFont val="Tahoma"/>
            <family val="2"/>
          </rPr>
          <t xml:space="preserve"> ŠESD išmetimus 2013 m.
</t>
        </r>
      </text>
    </comment>
    <comment ref="M162" authorId="0">
      <text>
        <r>
          <rPr>
            <b/>
            <sz val="9"/>
            <rFont val="Tahoma"/>
            <family val="2"/>
          </rPr>
          <t>Tomas Aukštinaitis:</t>
        </r>
        <r>
          <rPr>
            <sz val="9"/>
            <rFont val="Tahoma"/>
            <family val="2"/>
          </rPr>
          <t xml:space="preserve">
Ataskaitoje nurodytas EF = 2,08 t CO2/1000 Nm3.
Išskaičiuotas preliminarus EF = 59,35 t CO2/TJ</t>
        </r>
      </text>
    </comment>
  </commentList>
</comments>
</file>

<file path=xl/sharedStrings.xml><?xml version="1.0" encoding="utf-8"?>
<sst xmlns="http://schemas.openxmlformats.org/spreadsheetml/2006/main" count="2631" uniqueCount="349">
  <si>
    <t>Įmonės pavadinimas</t>
  </si>
  <si>
    <t>Procesas</t>
  </si>
  <si>
    <t>Kuro rūšis</t>
  </si>
  <si>
    <t>Sunaudoto kuro kiekis</t>
  </si>
  <si>
    <t>Vienetai</t>
  </si>
  <si>
    <t>Degimas</t>
  </si>
  <si>
    <t>Gamtinės dujos</t>
  </si>
  <si>
    <t>2a</t>
  </si>
  <si>
    <t>2b</t>
  </si>
  <si>
    <t>AB "Alytaus keramika"</t>
  </si>
  <si>
    <t>Keraminių gaminių gamyba</t>
  </si>
  <si>
    <t>UAB "Litesko" filialas "Alytaus energija"</t>
  </si>
  <si>
    <t>Mazutas</t>
  </si>
  <si>
    <t>UAB "Litesko" filialas "Druskininkų  šiluma"</t>
  </si>
  <si>
    <t>UAB "Matuizų plytinė"</t>
  </si>
  <si>
    <t>UAB "Varėnos šiluma"</t>
  </si>
  <si>
    <t>-</t>
  </si>
  <si>
    <t>ALYTAUS RAAD</t>
  </si>
  <si>
    <t>VILNIAUS RAAD</t>
  </si>
  <si>
    <t xml:space="preserve">AB "Dvarčionių Keramika" </t>
  </si>
  <si>
    <t>Keramikos degimas</t>
  </si>
  <si>
    <t>CaO</t>
  </si>
  <si>
    <t>MgO</t>
  </si>
  <si>
    <t>UAB "Šalčininkų šilumos tinklai"</t>
  </si>
  <si>
    <t>UAB "Švenčionėlių keramika"</t>
  </si>
  <si>
    <t>Dyzelinas</t>
  </si>
  <si>
    <t>UAB "Vilniaus Energija" E-2</t>
  </si>
  <si>
    <t>UAB "Vilniaus Energija" E-3</t>
  </si>
  <si>
    <t>UAB "Vilniaus Energija" RK-2</t>
  </si>
  <si>
    <t>UAB "Vilniaus Energija" RK-8</t>
  </si>
  <si>
    <t>Skalūnų alyva</t>
  </si>
  <si>
    <t>AB "Jonavos šilumos tinklai" Girelės rajoninė katilinė</t>
  </si>
  <si>
    <t>AB "Jonavos šilumos tinklai" Jonavos rajoninė katilinė</t>
  </si>
  <si>
    <t>AB "Kauno energija" Garliavos katilinė</t>
  </si>
  <si>
    <t>AB "Kauno energija" Noreikiškių katilinė</t>
  </si>
  <si>
    <t>AB "Kauno energija" "Pergalės" katilinė</t>
  </si>
  <si>
    <t>AB "Kauno energija" "Šilko" katilinė</t>
  </si>
  <si>
    <t>AB "Lifosa"</t>
  </si>
  <si>
    <t>AB "Klaipėdos energija" Elektrinė</t>
  </si>
  <si>
    <t>AB "Klaipėdos energija" Gargždų ŠT katilinė Nr. 2.</t>
  </si>
  <si>
    <t>AB "Klaipėdos energija" Gargždų ŠT katilinė Nr. 4.</t>
  </si>
  <si>
    <t>AB "Klaipėdos mediena"</t>
  </si>
  <si>
    <t>AB "Klaipėdos nafta" šilumos ūkio katilinė</t>
  </si>
  <si>
    <t>UAB "Tauragės keramika"</t>
  </si>
  <si>
    <t>UAB "ARVI cukrus"</t>
  </si>
  <si>
    <t>Kuro dujos</t>
  </si>
  <si>
    <t>Fakelinės dujos</t>
  </si>
  <si>
    <t>Angliavandenilinės dujos</t>
  </si>
  <si>
    <t>AB "Akmenės cementas"</t>
  </si>
  <si>
    <t>Dyzelinis krosninis kuras</t>
  </si>
  <si>
    <t>Akmens anglis</t>
  </si>
  <si>
    <t>Klinkeris</t>
  </si>
  <si>
    <t>AB "Naujasis kalcitas" Kalkių gamybos cechas</t>
  </si>
  <si>
    <t>AB "Šiaulių energija" Šiaulių Pietinė katilinė</t>
  </si>
  <si>
    <t>UAB "Litekso" filialas "Telšių šiluma" Luokės katilinė</t>
  </si>
  <si>
    <t>UAB "Mažeikių šilumos tinklai" Mažeikių katilinė</t>
  </si>
  <si>
    <t>Durpės</t>
  </si>
  <si>
    <t>UAB "Radviliškio šiluma" Radviliškio katilinė</t>
  </si>
  <si>
    <t>UAB "Ignalinos šilumos tinklai" Ignalinos centrinė katilinė</t>
  </si>
  <si>
    <t>UAB "Utenos šilumos tinklai" Utenos rajononė katilinė</t>
  </si>
  <si>
    <t>AB "Panevėžio energija" Zarasų RK</t>
  </si>
  <si>
    <t>AB "Panevėžio energija" Panevėžio RK-2</t>
  </si>
  <si>
    <t>AB "Panevėžio energija" Panevėžio RK-1</t>
  </si>
  <si>
    <t>AB "Panevėžio energija" Pasvalio RK</t>
  </si>
  <si>
    <t>AB "Panevėžio energija" Rokiškio RK</t>
  </si>
  <si>
    <t>Stiklo lydymas</t>
  </si>
  <si>
    <t>UAB "Litesko" filialas "Biržų šiluma" Rotušės katilinė</t>
  </si>
  <si>
    <t>ŽŪB "Dembavos šiltnamiai" Katilinė</t>
  </si>
  <si>
    <t xml:space="preserve">AB "Simega" Katilinė Nr.1 </t>
  </si>
  <si>
    <t>Molis</t>
  </si>
  <si>
    <t>UAB "Vilniaus Energija" RK-7</t>
  </si>
  <si>
    <t>AB "Pagirių šiltnamiai" Katilinė</t>
  </si>
  <si>
    <t>UAB "Paroc"</t>
  </si>
  <si>
    <t>Koksas</t>
  </si>
  <si>
    <t>Dolomitas</t>
  </si>
  <si>
    <t>UAB "Prienų energija" Lentvario katilinė</t>
  </si>
  <si>
    <t>AB "Kauno energija" Petrašiūnų elektrinė</t>
  </si>
  <si>
    <t>AB "Palemono keramika"</t>
  </si>
  <si>
    <t>AB "Panevėžio energija" Kėdainių RK</t>
  </si>
  <si>
    <t>AB "Nordic Sugar Kėdainiai"</t>
  </si>
  <si>
    <t>AB "Rokų keramika"</t>
  </si>
  <si>
    <t>Pravieniškių pataisos namai - atviroji kolonija</t>
  </si>
  <si>
    <t>UAB "Agro Neveronys"</t>
  </si>
  <si>
    <t>UAB "Kauno stiklas"</t>
  </si>
  <si>
    <t>AB "Gargždų plytų gamykla"</t>
  </si>
  <si>
    <t>AB "Klaipėdos energija" Klaipėdos RK</t>
  </si>
  <si>
    <t>AB "Klaipėdos kartonas"</t>
  </si>
  <si>
    <t>AB "Klaipėdos energija" Lypkių RK</t>
  </si>
  <si>
    <t>UAB "Kretingos šilumos tinklai" Katilinė Nr.2</t>
  </si>
  <si>
    <t>UAB "Litesko" filialas "Palangos šiluma"</t>
  </si>
  <si>
    <t>UAB "NEO GROUP"</t>
  </si>
  <si>
    <t>UAB "Pramonės energija" Termofikacinė elektrinė Klaipėdoje</t>
  </si>
  <si>
    <t>UAB "Pramonės energija" Šilutės katilinė Nr.1</t>
  </si>
  <si>
    <t>UAB "Šilutės šilumos tinklai" Rajoninė katilinė</t>
  </si>
  <si>
    <t>UAB "Swespan Girių bizonas"</t>
  </si>
  <si>
    <t>UAB "Litesko" filialas "Marijampolės šiluma" Kazlų Rūdos katilinė</t>
  </si>
  <si>
    <t>UAB "Litesko" filialas "Marijampolės šiluma" Marijampolės RK</t>
  </si>
  <si>
    <t>UAB "Litesko" filialas "Vilkaviškio šiluma" Vilaviškio katilinė</t>
  </si>
  <si>
    <t>Naudotos padangos (guma)</t>
  </si>
  <si>
    <t>Kalkių gamyba</t>
  </si>
  <si>
    <t>AB "Orlen Lietuva"</t>
  </si>
  <si>
    <t>Naftos perdirbimas</t>
  </si>
  <si>
    <t>UAB "Litekso" filialas "Kelmės šiluma" Mackevičiaus Katilinė</t>
  </si>
  <si>
    <t>UAB "Plungės šilumos tinklai" Plungės katilinė Nr. 1(EN41)</t>
  </si>
  <si>
    <t>UAB "Molėtų šiluma" Molėtų kvartalinė katilinė</t>
  </si>
  <si>
    <t>Valstybinė įmonė "Visagino energija"</t>
  </si>
  <si>
    <t>Cemento krosnių dulkės</t>
  </si>
  <si>
    <t>UAB "Kaišiadorių šiluma" Kaišiadorių miesto katilinė</t>
  </si>
  <si>
    <t>IG AB "Alita"</t>
  </si>
  <si>
    <t>RAAD pavadinimas</t>
  </si>
  <si>
    <t>KAUNO RAAD</t>
  </si>
  <si>
    <t>KLAIPĖDOS RAAD</t>
  </si>
  <si>
    <t>MARIJAMPOLĖS RAAD</t>
  </si>
  <si>
    <t>ŠIAULIŲ RAAD</t>
  </si>
  <si>
    <t>UTENOS RAAD</t>
  </si>
  <si>
    <t>PANEVĖŽIO RAAD</t>
  </si>
  <si>
    <r>
      <t>Dolomitas:  CaCO</t>
    </r>
    <r>
      <rPr>
        <vertAlign val="subscript"/>
        <sz val="12"/>
        <rFont val="Arial"/>
        <family val="2"/>
      </rPr>
      <t>3</t>
    </r>
  </si>
  <si>
    <r>
      <t>MgCO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</si>
  <si>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</si>
  <si>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Ca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</si>
  <si>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Mg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</si>
  <si>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Kacinuota soda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</si>
  <si>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Kreida:   CaCO</t>
    </r>
    <r>
      <rPr>
        <vertAlign val="subscript"/>
        <sz val="12"/>
        <rFont val="Arial"/>
        <family val="2"/>
      </rPr>
      <t>3</t>
    </r>
  </si>
  <si>
    <r>
      <t>Iš viso išmetamų šiltnamio dujų kiekis, t CO</t>
    </r>
    <r>
      <rPr>
        <b/>
        <vertAlign val="subscript"/>
        <sz val="12"/>
        <rFont val="Arial"/>
        <family val="2"/>
      </rPr>
      <t>2</t>
    </r>
  </si>
  <si>
    <t>Taikoma kuro pakopa</t>
  </si>
  <si>
    <t>Taikoma EF pakoma</t>
  </si>
  <si>
    <r>
      <t>Kreida: MgCO</t>
    </r>
    <r>
      <rPr>
        <vertAlign val="subscript"/>
        <sz val="12"/>
        <rFont val="Arial"/>
        <family val="2"/>
      </rPr>
      <t>3</t>
    </r>
  </si>
  <si>
    <r>
      <t>Dolomitas: MgCO</t>
    </r>
    <r>
      <rPr>
        <vertAlign val="subscript"/>
        <sz val="12"/>
        <rFont val="Arial"/>
        <family val="2"/>
      </rPr>
      <t>3</t>
    </r>
  </si>
  <si>
    <t>Naftos koksas</t>
  </si>
  <si>
    <t>AB "Achema"  katilinė ir amoniako paleidimo katilinė Nr.1</t>
  </si>
  <si>
    <t>UAB "Kauno Termofikacijos elektrinė"  Kauno elektrinė</t>
  </si>
  <si>
    <t>AB "Kauno energija" filialas "Jurbarko šilumos tinklai" Jurbarko katilinė</t>
  </si>
  <si>
    <t>Alternatyvus kuras (kūrenamasis mazutas)</t>
  </si>
  <si>
    <t>Trupinės durpės</t>
  </si>
  <si>
    <r>
      <t>CaCO</t>
    </r>
    <r>
      <rPr>
        <vertAlign val="subscript"/>
        <sz val="12"/>
        <rFont val="Arial"/>
        <family val="2"/>
      </rPr>
      <t>3</t>
    </r>
  </si>
  <si>
    <t>UAB "Raseinių šilumos tinklai" Raseinių RK</t>
  </si>
  <si>
    <t>Kokso briketai</t>
  </si>
  <si>
    <t>UAB "Širvintų šiluma" Širvintų katilinė Nr. 3</t>
  </si>
  <si>
    <t>UAB "Ukmergės šiluma" Ukmergės katilinė Nr. 1</t>
  </si>
  <si>
    <t>Unikalus įrenginio kodas</t>
  </si>
  <si>
    <t>AB "Amilina"</t>
  </si>
  <si>
    <t>Įrenginio kategorija pagal  Reglamento (ES) Nr. 601/2012 19 straipsnio 2 dalį</t>
  </si>
  <si>
    <t>Mažai ŠESD išmetantis įrenginys kaip nurodoma Reglamento (ES) Nr. 601/2012 47 straipsnio 2 dalyje?</t>
  </si>
  <si>
    <t>AB "Klar Glass Lietuva"</t>
  </si>
  <si>
    <t>LT000000000000013</t>
  </si>
  <si>
    <t>BAF kategorija</t>
  </si>
  <si>
    <t>2.A.7</t>
  </si>
  <si>
    <t>Oksidacijos/Konversijos koeficientas</t>
  </si>
  <si>
    <t>Pradinis kiekis</t>
  </si>
  <si>
    <t>Galutinis kiekis</t>
  </si>
  <si>
    <t>Įsigytas kiekis</t>
  </si>
  <si>
    <t>Perduotas kiekis</t>
  </si>
  <si>
    <t>LT000000000000102</t>
  </si>
  <si>
    <t>AB "Panevėžio energija" Panevėžio elektrinė</t>
  </si>
  <si>
    <t>LT-new-205529</t>
  </si>
  <si>
    <t>Cemento Klinkerio gamyba</t>
  </si>
  <si>
    <t>Molis CaO</t>
  </si>
  <si>
    <t>Molis MgO</t>
  </si>
  <si>
    <t>LT000000000000065</t>
  </si>
  <si>
    <t>Biokuras (Mediena)</t>
  </si>
  <si>
    <t>Biokuras (Šiaudai)</t>
  </si>
  <si>
    <t>1.A.1.a</t>
  </si>
  <si>
    <t>1.A.2.f</t>
  </si>
  <si>
    <t>Biomasės dalis</t>
  </si>
  <si>
    <r>
      <t>Išmetamų dujų faktorius,
t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/TJ arba 
t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/Nm</t>
    </r>
    <r>
      <rPr>
        <b/>
        <vertAlign val="superscript"/>
        <sz val="12"/>
        <rFont val="Arial"/>
        <family val="2"/>
      </rPr>
      <t>3</t>
    </r>
  </si>
  <si>
    <t>LT000000000000063</t>
  </si>
  <si>
    <t>LT000000000000066</t>
  </si>
  <si>
    <t>LT000000000000064</t>
  </si>
  <si>
    <t>LT000000000000017</t>
  </si>
  <si>
    <t xml:space="preserve">UAB „Idavang Pasodėlė“ </t>
  </si>
  <si>
    <t>LT000000000000032</t>
  </si>
  <si>
    <t>LT000000000000079</t>
  </si>
  <si>
    <t>Biokuras (Granulių biokuras)</t>
  </si>
  <si>
    <t>LT000000000000029</t>
  </si>
  <si>
    <t>LT000000000000093</t>
  </si>
  <si>
    <t>LT000000000000054</t>
  </si>
  <si>
    <t>2013-04-06 panaikintas ŠESD leidimas</t>
  </si>
  <si>
    <t>LT000000000000075</t>
  </si>
  <si>
    <t>2012–12-19 panaikintas TIPK leidimas</t>
  </si>
  <si>
    <t>LT000000000000040</t>
  </si>
  <si>
    <t>LT000000000000008</t>
  </si>
  <si>
    <t>2.A.1</t>
  </si>
  <si>
    <t>LT000000000000016</t>
  </si>
  <si>
    <t xml:space="preserve">AB "Grigiškės" Katilinė </t>
  </si>
  <si>
    <t>Kuro grynoji šilumingumo vertė (GŠV)</t>
  </si>
  <si>
    <t>Taikoma GŠV pakopa</t>
  </si>
  <si>
    <t>GŠV vientai</t>
  </si>
  <si>
    <t>LT000000000000087</t>
  </si>
  <si>
    <t>AB "Lietuvos energijos gamyba" Lietuvos elektrinė</t>
  </si>
  <si>
    <t>LT000000000000094</t>
  </si>
  <si>
    <t>1.A.2.e</t>
  </si>
  <si>
    <t>AB "Vilniaus Gelžbetoninių Konstrukcijų Gamykla Nr. 3"</t>
  </si>
  <si>
    <t>LT000000000000108</t>
  </si>
  <si>
    <t>LT000000000000107</t>
  </si>
  <si>
    <t>LT000000000000060</t>
  </si>
  <si>
    <t>LT000000000000049</t>
  </si>
  <si>
    <t>LT000000000000003</t>
  </si>
  <si>
    <t>LT000000000000044</t>
  </si>
  <si>
    <t>LT000000000000045</t>
  </si>
  <si>
    <t>LT000000000000046</t>
  </si>
  <si>
    <t>Bioiuras (Mediena)</t>
  </si>
  <si>
    <t>LT000000000000109</t>
  </si>
  <si>
    <t>LT000000000000048</t>
  </si>
  <si>
    <r>
      <t>Metiniai CO</t>
    </r>
    <r>
      <rPr>
        <b/>
        <vertAlign val="subscript"/>
        <sz val="22"/>
        <rFont val="Arial"/>
        <family val="2"/>
      </rPr>
      <t>2</t>
    </r>
    <r>
      <rPr>
        <b/>
        <sz val="22"/>
        <rFont val="Arial"/>
        <family val="2"/>
      </rPr>
      <t xml:space="preserve"> išmetimų duomenys </t>
    </r>
  </si>
  <si>
    <t>LT000000000000100</t>
  </si>
  <si>
    <t>UAB "Geoterma" Klaipėdos parodomoji geoterminė elektrinė</t>
  </si>
  <si>
    <t>t</t>
  </si>
  <si>
    <t>LT000000000000105</t>
  </si>
  <si>
    <t>LT000000000000114</t>
  </si>
  <si>
    <t>UAB "Tauragės šilumos tinklai" Beržės rajoninė katilinė</t>
  </si>
  <si>
    <t>Suskystintos dujos</t>
  </si>
  <si>
    <t>Kalkės CaO</t>
  </si>
  <si>
    <t>Kalkės MgO</t>
  </si>
  <si>
    <t>LT000000000000101</t>
  </si>
  <si>
    <t>Biomasė (Mediena)</t>
  </si>
  <si>
    <t>Biokuras (Pjuvenos)</t>
  </si>
  <si>
    <t>LT000000000000057</t>
  </si>
  <si>
    <t>LT000000000000067</t>
  </si>
  <si>
    <t>Biokuras</t>
  </si>
  <si>
    <t>LT000000000000042</t>
  </si>
  <si>
    <t>LT000000000000022</t>
  </si>
  <si>
    <t>AB "Anykščių vynas"  katilinė</t>
  </si>
  <si>
    <t>LT000000000000097</t>
  </si>
  <si>
    <t xml:space="preserve">Valstybinė įmonė "Ignalinos atominė elektrinė" Garo katilinė </t>
  </si>
  <si>
    <t>Valstybinė įmonė "Ignalinos atominė elektrinė" Rezervinė dyzelinė elektros stotis</t>
  </si>
  <si>
    <t>LT000000000000004</t>
  </si>
  <si>
    <t>LT000000000000069</t>
  </si>
  <si>
    <t>LT000000000000018</t>
  </si>
  <si>
    <t>1.A.2.c</t>
  </si>
  <si>
    <t>LT000000000000007</t>
  </si>
  <si>
    <t xml:space="preserve">Skalūnų alyva (Neapdorotos alyvos, gautos iš bituminių) </t>
  </si>
  <si>
    <t>Kuro mišiniai (mazuto ir naftos)</t>
  </si>
  <si>
    <t>Elevatoriaus atliekos</t>
  </si>
  <si>
    <t>Grikių lukštai</t>
  </si>
  <si>
    <t>LT000000000000106</t>
  </si>
  <si>
    <t>LT000000000000112</t>
  </si>
  <si>
    <t>LT000000000000037</t>
  </si>
  <si>
    <t>LT000000000000036</t>
  </si>
  <si>
    <t>LT000000000000039</t>
  </si>
  <si>
    <t>LT000000000000006</t>
  </si>
  <si>
    <t>LT000000000000103</t>
  </si>
  <si>
    <t>LT000000000000031</t>
  </si>
  <si>
    <t>LT000000000000086</t>
  </si>
  <si>
    <t>LT000000000000010</t>
  </si>
  <si>
    <t>Biokuras (Medienos atliekos)</t>
  </si>
  <si>
    <t>LT000000000000077</t>
  </si>
  <si>
    <t>UAB ,,Birštono šiluma'' Birštono rajoninė katilinė</t>
  </si>
  <si>
    <t>LT000000000000078</t>
  </si>
  <si>
    <t>LT000000000000035</t>
  </si>
  <si>
    <t>LT000000000000062</t>
  </si>
  <si>
    <t>Sunkusis mazutas</t>
  </si>
  <si>
    <t>2.A.7 Ceramics</t>
  </si>
  <si>
    <t>2.A.7 Glass</t>
  </si>
  <si>
    <t>1.A.2.d</t>
  </si>
  <si>
    <t>1.A.1.b</t>
  </si>
  <si>
    <t>2.A.2</t>
  </si>
  <si>
    <t>Biokuras (Fiuzelis)</t>
  </si>
  <si>
    <t xml:space="preserve">Metiniai N2O išmetimų duomenys </t>
  </si>
  <si>
    <t>AB "Achema"</t>
  </si>
  <si>
    <t>g/Nm3</t>
  </si>
  <si>
    <t>Netvarios biomasės dalis</t>
  </si>
  <si>
    <t>Veikimo valandos</t>
  </si>
  <si>
    <t>val./metai</t>
  </si>
  <si>
    <t>Kaminų dujų srautas (metinis valandinis vidurkis)</t>
  </si>
  <si>
    <t>1 000 Nm3/h</t>
  </si>
  <si>
    <t>Kaminų dujų srautas (bendras metinis kiekis):</t>
  </si>
  <si>
    <t>1 000 Nm3/m.</t>
  </si>
  <si>
    <t>Metinis deginant iškastinį kurą išmestas ŠESD kiekis</t>
  </si>
  <si>
    <t>Naudojama pakopa</t>
  </si>
  <si>
    <t>VAP 
(CO2(e) tonos / ŠESD tonos)</t>
  </si>
  <si>
    <t>Azoto r. gamybos įrenginys GP, t.š.-380</t>
  </si>
  <si>
    <t>Azoto r. gamybos įrenginys UKL-7/1</t>
  </si>
  <si>
    <t>Azoto r. gamybos įrenginys UKL-7/2</t>
  </si>
  <si>
    <t>Azoto r. gamybos įrenginys UKL-7/3</t>
  </si>
  <si>
    <t>Azoto r. gamybos įrenginys UKL-7/4</t>
  </si>
  <si>
    <t>Azoto r. gamybos įrenginys UKL-7/5</t>
  </si>
  <si>
    <t>Azoto r. gamybos įrenginys UKL-7/6</t>
  </si>
  <si>
    <t>Azoto r. gamybos įrenginys UKL-7/7</t>
  </si>
  <si>
    <t>Azoto r. gamybos įrenginys UKL-7/8</t>
  </si>
  <si>
    <t>Azoto r. gamybos įrenginys UKL-7/9</t>
  </si>
  <si>
    <t>Degimas (Garo katilas GM-50, t.š.-106)</t>
  </si>
  <si>
    <t>Degimas (Garo katilas BGM-35M, t.š.-141)</t>
  </si>
  <si>
    <t>Degimas (Kog.jėgainė Nr.1, t.š.-385)</t>
  </si>
  <si>
    <t>Degimas (Kog.jėgainė Nr.2, t.š.-386)</t>
  </si>
  <si>
    <t>Amoniako gamyba (Įrenginys AM-70)</t>
  </si>
  <si>
    <t>Degimas (Fakelas t.š.-144)</t>
  </si>
  <si>
    <t>Degimas (Fakelas t.š.-391)</t>
  </si>
  <si>
    <t>Amoniako gamyba (Įrenginys AM-80)</t>
  </si>
  <si>
    <t>Degimas (Fakelas t.š.-356)</t>
  </si>
  <si>
    <t>Degimas (Azoto r. gamybos įrenginiai UKL-7/9)</t>
  </si>
  <si>
    <t>LT000000000000099</t>
  </si>
  <si>
    <t>LT000000000000020</t>
  </si>
  <si>
    <t>LT000000000000073</t>
  </si>
  <si>
    <t>LT000000000000074</t>
  </si>
  <si>
    <t>LT000000000000072</t>
  </si>
  <si>
    <t>LT000000000000070</t>
  </si>
  <si>
    <t>LT000000000000071</t>
  </si>
  <si>
    <t>LT000000000000061</t>
  </si>
  <si>
    <t>LT000000000000023</t>
  </si>
  <si>
    <t>LT000000000000089</t>
  </si>
  <si>
    <t>LT000000000000115</t>
  </si>
  <si>
    <t>LT000000000000088</t>
  </si>
  <si>
    <t>LT000000000000012</t>
  </si>
  <si>
    <t>LT000000000000068</t>
  </si>
  <si>
    <t>LT000000000000091</t>
  </si>
  <si>
    <t>LT000000000000055</t>
  </si>
  <si>
    <t>LT000000000000092</t>
  </si>
  <si>
    <t>LT000000000000033</t>
  </si>
  <si>
    <t>LT000000000000027</t>
  </si>
  <si>
    <t>LT000000000000090</t>
  </si>
  <si>
    <t>LT000000000000083</t>
  </si>
  <si>
    <t>LT000000000000043</t>
  </si>
  <si>
    <t>LT000000000000015</t>
  </si>
  <si>
    <t>LT000000000000096</t>
  </si>
  <si>
    <t>LT000000000000058</t>
  </si>
  <si>
    <t>LT000000000000030</t>
  </si>
  <si>
    <t>LT000000000000084</t>
  </si>
  <si>
    <t>LT000000000000085</t>
  </si>
  <si>
    <t>LT000000000000080</t>
  </si>
  <si>
    <t>LT000000000000014</t>
  </si>
  <si>
    <t>LT000000000000001</t>
  </si>
  <si>
    <t>LT000000000000002</t>
  </si>
  <si>
    <t>LT000000000000050</t>
  </si>
  <si>
    <t>LT000000000000081</t>
  </si>
  <si>
    <t>LT000000000000082</t>
  </si>
  <si>
    <t>LT000000000000038</t>
  </si>
  <si>
    <t>LT000000000000076</t>
  </si>
  <si>
    <t>LT000000000000056</t>
  </si>
  <si>
    <t>Kokso cheminis katilų kuras</t>
  </si>
  <si>
    <t>Biokuras (Rapsų aliejus)</t>
  </si>
  <si>
    <t>Biokuras (Medienos pjuvenos)</t>
  </si>
  <si>
    <t>Biokuras (MDF plokščių atliekos)</t>
  </si>
  <si>
    <t>Biokuras (Faneros atliekos)</t>
  </si>
  <si>
    <t>Biokuras (Medinės pakuotės)</t>
  </si>
  <si>
    <t>Biokuras (Skiedros)</t>
  </si>
  <si>
    <t>Biokuras (Smulkinta mediena)</t>
  </si>
  <si>
    <t>Biokuras (Atsijos)</t>
  </si>
  <si>
    <t>Biokuras (Tabakas)</t>
  </si>
  <si>
    <t>Biokuras (Rūkomasis mišinys)</t>
  </si>
  <si>
    <t>Buiokuras (Neteisėtos prekybos augalinės kilmės r)</t>
  </si>
  <si>
    <t>Biokuras (Drožlės, biokuro masė)</t>
  </si>
  <si>
    <t>1.A.1.A</t>
  </si>
  <si>
    <t>1.A.4.c</t>
  </si>
  <si>
    <t>2.B.1</t>
  </si>
  <si>
    <t>2.B.2</t>
  </si>
  <si>
    <t>UAB "Akmenės energija"  Žalgirio katilinė</t>
  </si>
  <si>
    <t>UAB "Akmenės energija" Žalgirio katilinė</t>
  </si>
  <si>
    <t>ŠESD koncentracija 
(metinis valandinis vidurkis)</t>
  </si>
  <si>
    <t>Akmens vatos gamyba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</si>
</sst>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0.0000"/>
    <numFmt numFmtId="166" formatCode="#,##0.000"/>
    <numFmt numFmtId="167" formatCode="0.0"/>
    <numFmt numFmtId="168" formatCode="0.00000"/>
    <numFmt numFmtId="169" formatCode="0.000000"/>
    <numFmt numFmtId="170" formatCode="0.0000000"/>
    <numFmt numFmtId="171" formatCode="0.00000000"/>
    <numFmt numFmtId="172" formatCode="#,##0.00_);[Red]\-#,##0.0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Tahoma"/>
      <family val="2"/>
    </font>
    <font>
      <sz val="9"/>
      <name val="Tahoma"/>
      <family val="2"/>
    </font>
    <font>
      <b/>
      <sz val="22"/>
      <name val="Arial"/>
      <family val="2"/>
    </font>
    <font>
      <b/>
      <vertAlign val="subscript"/>
      <sz val="22"/>
      <name val="Arial"/>
      <family val="2"/>
    </font>
    <font>
      <b/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EFD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1C1C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2E9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6" fontId="3" fillId="20" borderId="0" applyBorder="0">
      <alignment horizontal="right"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0" fontId="44" fillId="2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3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2" fontId="4" fillId="0" borderId="0" xfId="57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4" fillId="37" borderId="17" xfId="0" applyFont="1" applyFill="1" applyBorder="1" applyAlignment="1" applyProtection="1">
      <alignment horizontal="center" vertical="center" wrapText="1"/>
      <protection locked="0"/>
    </xf>
    <xf numFmtId="167" fontId="4" fillId="37" borderId="18" xfId="0" applyNumberFormat="1" applyFont="1" applyFill="1" applyBorder="1" applyAlignment="1" applyProtection="1">
      <alignment horizontal="right" vertical="center"/>
      <protection locked="0"/>
    </xf>
    <xf numFmtId="0" fontId="4" fillId="37" borderId="18" xfId="0" applyFont="1" applyFill="1" applyBorder="1" applyAlignment="1" applyProtection="1">
      <alignment horizontal="center" vertical="center"/>
      <protection locked="0"/>
    </xf>
    <xf numFmtId="171" fontId="4" fillId="37" borderId="18" xfId="0" applyNumberFormat="1" applyFont="1" applyFill="1" applyBorder="1" applyAlignment="1" applyProtection="1">
      <alignment horizontal="center" vertical="center"/>
      <protection locked="0"/>
    </xf>
    <xf numFmtId="2" fontId="4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37" borderId="19" xfId="0" applyNumberFormat="1" applyFont="1" applyFill="1" applyBorder="1" applyAlignment="1" applyProtection="1">
      <alignment horizontal="center" vertical="center"/>
      <protection locked="0"/>
    </xf>
    <xf numFmtId="167" fontId="4" fillId="37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1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167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37" borderId="22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 wrapText="1"/>
      <protection locked="0"/>
    </xf>
    <xf numFmtId="167" fontId="4" fillId="37" borderId="20" xfId="0" applyNumberFormat="1" applyFont="1" applyFill="1" applyBorder="1" applyAlignment="1" applyProtection="1">
      <alignment horizontal="right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171" fontId="4" fillId="37" borderId="20" xfId="0" applyNumberFormat="1" applyFont="1" applyFill="1" applyBorder="1" applyAlignment="1" applyProtection="1">
      <alignment horizontal="center" vertical="center"/>
      <protection locked="0"/>
    </xf>
    <xf numFmtId="2" fontId="4" fillId="37" borderId="20" xfId="0" applyNumberFormat="1" applyFont="1" applyFill="1" applyBorder="1" applyAlignment="1" applyProtection="1">
      <alignment horizontal="center" vertical="center"/>
      <protection locked="0"/>
    </xf>
    <xf numFmtId="0" fontId="4" fillId="37" borderId="20" xfId="0" applyNumberFormat="1" applyFont="1" applyFill="1" applyBorder="1" applyAlignment="1" applyProtection="1">
      <alignment horizontal="center" vertical="center"/>
      <protection locked="0"/>
    </xf>
    <xf numFmtId="0" fontId="4" fillId="37" borderId="21" xfId="0" applyNumberFormat="1" applyFont="1" applyFill="1" applyBorder="1" applyAlignment="1" applyProtection="1">
      <alignment horizontal="center" vertical="center"/>
      <protection locked="0"/>
    </xf>
    <xf numFmtId="167" fontId="4" fillId="37" borderId="21" xfId="0" applyNumberFormat="1" applyFont="1" applyFill="1" applyBorder="1" applyAlignment="1" applyProtection="1">
      <alignment horizontal="right" vertical="center"/>
      <protection locked="0"/>
    </xf>
    <xf numFmtId="2" fontId="4" fillId="38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2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1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8" borderId="24" xfId="0" applyFont="1" applyFill="1" applyBorder="1" applyAlignment="1" applyProtection="1">
      <alignment horizontal="center" vertical="center"/>
      <protection locked="0"/>
    </xf>
    <xf numFmtId="0" fontId="4" fillId="37" borderId="25" xfId="0" applyFont="1" applyFill="1" applyBorder="1" applyAlignment="1" applyProtection="1">
      <alignment horizontal="center" vertic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4" fillId="37" borderId="27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167" fontId="4" fillId="0" borderId="28" xfId="0" applyNumberFormat="1" applyFont="1" applyFill="1" applyBorder="1" applyAlignment="1" applyProtection="1">
      <alignment horizontal="right" vertical="center"/>
      <protection locked="0"/>
    </xf>
    <xf numFmtId="2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167" fontId="4" fillId="0" borderId="29" xfId="0" applyNumberFormat="1" applyFont="1" applyFill="1" applyBorder="1" applyAlignment="1" applyProtection="1">
      <alignment horizontal="right" vertical="center"/>
      <protection locked="0"/>
    </xf>
    <xf numFmtId="0" fontId="4" fillId="37" borderId="3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37" borderId="31" xfId="0" applyFont="1" applyFill="1" applyBorder="1" applyAlignment="1" applyProtection="1">
      <alignment horizontal="center" vertical="center" wrapText="1"/>
      <protection locked="0"/>
    </xf>
    <xf numFmtId="0" fontId="4" fillId="37" borderId="22" xfId="0" applyFont="1" applyFill="1" applyBorder="1" applyAlignment="1" applyProtection="1">
      <alignment horizontal="center" vertical="center" wrapText="1"/>
      <protection locked="0"/>
    </xf>
    <xf numFmtId="0" fontId="4" fillId="38" borderId="22" xfId="0" applyFont="1" applyFill="1" applyBorder="1" applyAlignment="1" applyProtection="1">
      <alignment horizontal="center" vertical="center"/>
      <protection locked="0"/>
    </xf>
    <xf numFmtId="0" fontId="4" fillId="38" borderId="27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167" fontId="4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38" borderId="25" xfId="0" applyFont="1" applyFill="1" applyBorder="1" applyAlignment="1" applyProtection="1">
      <alignment horizontal="center" vertical="center"/>
      <protection locked="0"/>
    </xf>
    <xf numFmtId="0" fontId="4" fillId="38" borderId="26" xfId="0" applyFont="1" applyFill="1" applyBorder="1" applyAlignment="1" applyProtection="1">
      <alignment horizontal="center" vertical="center"/>
      <protection locked="0"/>
    </xf>
    <xf numFmtId="0" fontId="4" fillId="37" borderId="28" xfId="0" applyFont="1" applyFill="1" applyBorder="1" applyAlignment="1" applyProtection="1">
      <alignment horizontal="center" vertical="center"/>
      <protection locked="0"/>
    </xf>
    <xf numFmtId="0" fontId="4" fillId="37" borderId="33" xfId="0" applyFont="1" applyFill="1" applyBorder="1" applyAlignment="1" applyProtection="1">
      <alignment horizontal="center" vertical="center"/>
      <protection locked="0"/>
    </xf>
    <xf numFmtId="2" fontId="4" fillId="37" borderId="28" xfId="0" applyNumberFormat="1" applyFont="1" applyFill="1" applyBorder="1" applyAlignment="1" applyProtection="1">
      <alignment horizontal="center" vertical="center"/>
      <protection locked="0"/>
    </xf>
    <xf numFmtId="0" fontId="4" fillId="37" borderId="28" xfId="0" applyNumberFormat="1" applyFont="1" applyFill="1" applyBorder="1" applyAlignment="1" applyProtection="1">
      <alignment horizontal="center" vertical="center"/>
      <protection locked="0"/>
    </xf>
    <xf numFmtId="167" fontId="4" fillId="37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167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71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4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38" borderId="23" xfId="0" applyFont="1" applyFill="1" applyBorder="1" applyAlignment="1" applyProtection="1">
      <alignment horizontal="center" vertical="center" wrapText="1"/>
      <protection locked="0"/>
    </xf>
    <xf numFmtId="0" fontId="4" fillId="38" borderId="24" xfId="0" applyFont="1" applyFill="1" applyBorder="1" applyAlignment="1" applyProtection="1">
      <alignment horizontal="center" vertical="center" wrapText="1"/>
      <protection locked="0"/>
    </xf>
    <xf numFmtId="0" fontId="4" fillId="37" borderId="34" xfId="0" applyFont="1" applyFill="1" applyBorder="1" applyAlignment="1" applyProtection="1">
      <alignment horizontal="center" vertical="center" wrapText="1"/>
      <protection locked="0"/>
    </xf>
    <xf numFmtId="167" fontId="4" fillId="37" borderId="28" xfId="0" applyNumberFormat="1" applyFont="1" applyFill="1" applyBorder="1" applyAlignment="1" applyProtection="1">
      <alignment horizontal="right" vertical="center"/>
      <protection locked="0"/>
    </xf>
    <xf numFmtId="171" fontId="4" fillId="37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67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38" borderId="31" xfId="0" applyFont="1" applyFill="1" applyBorder="1" applyAlignment="1" applyProtection="1">
      <alignment horizontal="center" vertical="center" wrapText="1"/>
      <protection locked="0"/>
    </xf>
    <xf numFmtId="0" fontId="4" fillId="38" borderId="22" xfId="0" applyFont="1" applyFill="1" applyBorder="1" applyAlignment="1" applyProtection="1">
      <alignment horizontal="center" vertical="center" wrapText="1"/>
      <protection locked="0"/>
    </xf>
    <xf numFmtId="0" fontId="4" fillId="38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37" borderId="23" xfId="0" applyFont="1" applyFill="1" applyBorder="1" applyAlignment="1" applyProtection="1">
      <alignment horizontal="center" vertical="center" wrapText="1"/>
      <protection locked="0"/>
    </xf>
    <xf numFmtId="0" fontId="4" fillId="37" borderId="24" xfId="0" applyFont="1" applyFill="1" applyBorder="1" applyAlignment="1" applyProtection="1">
      <alignment horizontal="center" vertical="center" wrapText="1"/>
      <protection locked="0"/>
    </xf>
    <xf numFmtId="0" fontId="4" fillId="38" borderId="35" xfId="0" applyFont="1" applyFill="1" applyBorder="1" applyAlignment="1" applyProtection="1">
      <alignment horizontal="center" vertical="center" wrapText="1"/>
      <protection locked="0"/>
    </xf>
    <xf numFmtId="0" fontId="4" fillId="38" borderId="25" xfId="0" applyFont="1" applyFill="1" applyBorder="1" applyAlignment="1" applyProtection="1">
      <alignment horizontal="center" vertical="center" wrapText="1"/>
      <protection locked="0"/>
    </xf>
    <xf numFmtId="0" fontId="4" fillId="38" borderId="36" xfId="0" applyFont="1" applyFill="1" applyBorder="1" applyAlignment="1" applyProtection="1">
      <alignment horizontal="center" vertical="center" wrapText="1"/>
      <protection locked="0"/>
    </xf>
    <xf numFmtId="0" fontId="4" fillId="38" borderId="27" xfId="0" applyFont="1" applyFill="1" applyBorder="1" applyAlignment="1" applyProtection="1">
      <alignment horizontal="center" vertical="center" wrapText="1"/>
      <protection locked="0"/>
    </xf>
    <xf numFmtId="0" fontId="4" fillId="37" borderId="36" xfId="0" applyFont="1" applyFill="1" applyBorder="1" applyAlignment="1" applyProtection="1">
      <alignment horizontal="center" vertical="center" wrapText="1"/>
      <protection locked="0"/>
    </xf>
    <xf numFmtId="0" fontId="4" fillId="37" borderId="27" xfId="0" applyFont="1" applyFill="1" applyBorder="1" applyAlignment="1" applyProtection="1">
      <alignment horizontal="center" vertical="center" wrapText="1"/>
      <protection locked="0"/>
    </xf>
    <xf numFmtId="171" fontId="4" fillId="0" borderId="28" xfId="0" applyNumberFormat="1" applyFont="1" applyBorder="1" applyAlignment="1" applyProtection="1">
      <alignment horizontal="center" vertical="center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 locked="0"/>
    </xf>
    <xf numFmtId="0" fontId="4" fillId="37" borderId="3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37" borderId="35" xfId="0" applyFont="1" applyFill="1" applyBorder="1" applyAlignment="1" applyProtection="1">
      <alignment horizontal="center" vertical="center" wrapText="1"/>
      <protection locked="0"/>
    </xf>
    <xf numFmtId="0" fontId="4" fillId="37" borderId="2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67" fontId="4" fillId="37" borderId="17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20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30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34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28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20" xfId="0" applyNumberFormat="1" applyFont="1" applyFill="1" applyBorder="1" applyAlignment="1" applyProtection="1">
      <alignment vertical="center" wrapText="1"/>
      <protection locked="0"/>
    </xf>
    <xf numFmtId="167" fontId="4" fillId="37" borderId="20" xfId="0" applyNumberFormat="1" applyFont="1" applyFill="1" applyBorder="1" applyAlignment="1" applyProtection="1">
      <alignment vertical="center"/>
      <protection locked="0"/>
    </xf>
    <xf numFmtId="0" fontId="4" fillId="37" borderId="40" xfId="0" applyFont="1" applyFill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37" borderId="2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37" borderId="2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2" fontId="4" fillId="37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37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9" xfId="0" applyNumberFormat="1" applyFont="1" applyFill="1" applyBorder="1" applyAlignment="1" applyProtection="1">
      <alignment horizontal="center" vertical="center"/>
      <protection locked="0"/>
    </xf>
    <xf numFmtId="2" fontId="4" fillId="0" borderId="32" xfId="0" applyNumberFormat="1" applyFont="1" applyFill="1" applyBorder="1" applyAlignment="1" applyProtection="1">
      <alignment horizontal="center" vertical="center"/>
      <protection locked="0"/>
    </xf>
    <xf numFmtId="2" fontId="4" fillId="37" borderId="29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4" fillId="37" borderId="23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167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4" fillId="39" borderId="24" xfId="0" applyFont="1" applyFill="1" applyBorder="1" applyAlignment="1" applyProtection="1">
      <alignment horizontal="center" vertical="center"/>
      <protection locked="0"/>
    </xf>
    <xf numFmtId="0" fontId="4" fillId="39" borderId="36" xfId="0" applyFont="1" applyFill="1" applyBorder="1" applyAlignment="1" applyProtection="1">
      <alignment horizontal="center" vertical="center" wrapText="1"/>
      <protection locked="0"/>
    </xf>
    <xf numFmtId="0" fontId="4" fillId="39" borderId="20" xfId="0" applyFont="1" applyFill="1" applyBorder="1" applyAlignment="1" applyProtection="1">
      <alignment horizontal="center" vertical="center" wrapText="1"/>
      <protection locked="0"/>
    </xf>
    <xf numFmtId="167" fontId="4" fillId="39" borderId="20" xfId="0" applyNumberFormat="1" applyFont="1" applyFill="1" applyBorder="1" applyAlignment="1" applyProtection="1">
      <alignment horizontal="right" vertical="center" wrapText="1"/>
      <protection locked="0"/>
    </xf>
    <xf numFmtId="167" fontId="4" fillId="39" borderId="20" xfId="0" applyNumberFormat="1" applyFont="1" applyFill="1" applyBorder="1" applyAlignment="1" applyProtection="1">
      <alignment horizontal="right" vertical="center"/>
      <protection locked="0"/>
    </xf>
    <xf numFmtId="0" fontId="4" fillId="39" borderId="20" xfId="0" applyFont="1" applyFill="1" applyBorder="1" applyAlignment="1" applyProtection="1">
      <alignment horizontal="center" vertical="center"/>
      <protection/>
    </xf>
    <xf numFmtId="0" fontId="4" fillId="39" borderId="20" xfId="0" applyFont="1" applyFill="1" applyBorder="1" applyAlignment="1" applyProtection="1">
      <alignment horizontal="center" vertical="center"/>
      <protection locked="0"/>
    </xf>
    <xf numFmtId="171" fontId="4" fillId="39" borderId="20" xfId="0" applyNumberFormat="1" applyFont="1" applyFill="1" applyBorder="1" applyAlignment="1" applyProtection="1">
      <alignment horizontal="center" vertical="center"/>
      <protection locked="0"/>
    </xf>
    <xf numFmtId="2" fontId="4" fillId="39" borderId="20" xfId="0" applyNumberFormat="1" applyFont="1" applyFill="1" applyBorder="1" applyAlignment="1" applyProtection="1">
      <alignment horizontal="center" vertical="center"/>
      <protection locked="0"/>
    </xf>
    <xf numFmtId="0" fontId="4" fillId="39" borderId="20" xfId="0" applyNumberFormat="1" applyFont="1" applyFill="1" applyBorder="1" applyAlignment="1" applyProtection="1">
      <alignment horizontal="center" vertical="center"/>
      <protection locked="0"/>
    </xf>
    <xf numFmtId="0" fontId="4" fillId="39" borderId="21" xfId="0" applyNumberFormat="1" applyFont="1" applyFill="1" applyBorder="1" applyAlignment="1" applyProtection="1">
      <alignment horizontal="center" vertical="center"/>
      <protection locked="0"/>
    </xf>
    <xf numFmtId="2" fontId="4" fillId="39" borderId="21" xfId="0" applyNumberFormat="1" applyFont="1" applyFill="1" applyBorder="1" applyAlignment="1" applyProtection="1">
      <alignment horizontal="center" vertical="center"/>
      <protection locked="0"/>
    </xf>
    <xf numFmtId="167" fontId="4" fillId="39" borderId="21" xfId="0" applyNumberFormat="1" applyFont="1" applyFill="1" applyBorder="1" applyAlignment="1" applyProtection="1">
      <alignment horizontal="right" vertical="center"/>
      <protection locked="0"/>
    </xf>
    <xf numFmtId="0" fontId="4" fillId="39" borderId="20" xfId="0" applyNumberFormat="1" applyFont="1" applyFill="1" applyBorder="1" applyAlignment="1" applyProtection="1">
      <alignment horizontal="center" vertical="center"/>
      <protection/>
    </xf>
    <xf numFmtId="167" fontId="4" fillId="39" borderId="30" xfId="0" applyNumberFormat="1" applyFont="1" applyFill="1" applyBorder="1" applyAlignment="1" applyProtection="1">
      <alignment horizontal="right" vertical="center" wrapText="1"/>
      <protection locked="0"/>
    </xf>
    <xf numFmtId="0" fontId="4" fillId="39" borderId="35" xfId="0" applyFont="1" applyFill="1" applyBorder="1" applyAlignment="1" applyProtection="1">
      <alignment horizontal="center" vertical="center" wrapText="1"/>
      <protection locked="0"/>
    </xf>
    <xf numFmtId="0" fontId="4" fillId="39" borderId="26" xfId="0" applyFont="1" applyFill="1" applyBorder="1" applyAlignment="1" applyProtection="1">
      <alignment horizontal="center" vertical="center"/>
      <protection locked="0"/>
    </xf>
    <xf numFmtId="0" fontId="4" fillId="39" borderId="23" xfId="0" applyFont="1" applyFill="1" applyBorder="1" applyAlignment="1" applyProtection="1">
      <alignment horizontal="center" vertical="center"/>
      <protection locked="0"/>
    </xf>
    <xf numFmtId="0" fontId="4" fillId="39" borderId="30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67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171" fontId="4" fillId="0" borderId="33" xfId="0" applyNumberFormat="1" applyFont="1" applyFill="1" applyBorder="1" applyAlignment="1" applyProtection="1">
      <alignment horizontal="center" vertical="center"/>
      <protection locked="0"/>
    </xf>
    <xf numFmtId="167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/>
    </xf>
    <xf numFmtId="171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2" fontId="4" fillId="0" borderId="41" xfId="0" applyNumberFormat="1" applyFont="1" applyFill="1" applyBorder="1" applyAlignment="1" applyProtection="1">
      <alignment horizontal="center" vertical="center"/>
      <protection locked="0"/>
    </xf>
    <xf numFmtId="167" fontId="4" fillId="0" borderId="41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2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4" fillId="37" borderId="32" xfId="0" applyNumberFormat="1" applyFont="1" applyFill="1" applyBorder="1" applyAlignment="1" applyProtection="1">
      <alignment horizontal="center" vertical="center"/>
      <protection locked="0"/>
    </xf>
    <xf numFmtId="2" fontId="4" fillId="37" borderId="32" xfId="0" applyNumberFormat="1" applyFont="1" applyFill="1" applyBorder="1" applyAlignment="1" applyProtection="1">
      <alignment horizontal="center" vertical="center"/>
      <protection locked="0"/>
    </xf>
    <xf numFmtId="167" fontId="4" fillId="37" borderId="32" xfId="0" applyNumberFormat="1" applyFont="1" applyFill="1" applyBorder="1" applyAlignment="1" applyProtection="1">
      <alignment horizontal="right" vertical="center"/>
      <protection locked="0"/>
    </xf>
    <xf numFmtId="0" fontId="2" fillId="34" borderId="42" xfId="0" applyNumberFormat="1" applyFont="1" applyFill="1" applyBorder="1" applyAlignment="1">
      <alignment horizontal="center" vertical="center" wrapText="1"/>
    </xf>
    <xf numFmtId="164" fontId="2" fillId="34" borderId="4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2" fontId="4" fillId="0" borderId="43" xfId="0" applyNumberFormat="1" applyFont="1" applyFill="1" applyBorder="1" applyAlignment="1" applyProtection="1">
      <alignment horizontal="center" vertical="center"/>
      <protection locked="0"/>
    </xf>
    <xf numFmtId="167" fontId="4" fillId="0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167" fontId="4" fillId="0" borderId="23" xfId="0" applyNumberFormat="1" applyFont="1" applyFill="1" applyBorder="1" applyAlignment="1" applyProtection="1">
      <alignment horizontal="right" vertical="center"/>
      <protection locked="0"/>
    </xf>
    <xf numFmtId="167" fontId="4" fillId="0" borderId="24" xfId="0" applyNumberFormat="1" applyFont="1" applyFill="1" applyBorder="1" applyAlignment="1" applyProtection="1">
      <alignment horizontal="right" vertical="center"/>
      <protection locked="0"/>
    </xf>
    <xf numFmtId="167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" fillId="40" borderId="44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17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2" fontId="4" fillId="0" borderId="47" xfId="0" applyNumberFormat="1" applyFont="1" applyFill="1" applyBorder="1" applyAlignment="1" applyProtection="1">
      <alignment horizontal="center" vertical="center"/>
      <protection locked="0"/>
    </xf>
    <xf numFmtId="167" fontId="4" fillId="0" borderId="47" xfId="0" applyNumberFormat="1" applyFont="1" applyFill="1" applyBorder="1" applyAlignment="1" applyProtection="1">
      <alignment horizontal="right" vertical="center"/>
      <protection locked="0"/>
    </xf>
    <xf numFmtId="0" fontId="4" fillId="37" borderId="16" xfId="0" applyFont="1" applyFill="1" applyBorder="1" applyAlignment="1" applyProtection="1">
      <alignment horizontal="center" vertical="center" wrapText="1"/>
      <protection locked="0"/>
    </xf>
    <xf numFmtId="167" fontId="4" fillId="37" borderId="16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16" xfId="0" applyNumberFormat="1" applyFont="1" applyFill="1" applyBorder="1" applyAlignment="1" applyProtection="1">
      <alignment horizontal="right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/>
    </xf>
    <xf numFmtId="171" fontId="4" fillId="37" borderId="16" xfId="0" applyNumberFormat="1" applyFont="1" applyFill="1" applyBorder="1" applyAlignment="1" applyProtection="1">
      <alignment horizontal="center" vertical="center"/>
      <protection locked="0"/>
    </xf>
    <xf numFmtId="2" fontId="4" fillId="37" borderId="16" xfId="0" applyNumberFormat="1" applyFont="1" applyFill="1" applyBorder="1" applyAlignment="1" applyProtection="1">
      <alignment horizontal="center" vertical="center"/>
      <protection locked="0"/>
    </xf>
    <xf numFmtId="0" fontId="4" fillId="37" borderId="16" xfId="0" applyNumberFormat="1" applyFont="1" applyFill="1" applyBorder="1" applyAlignment="1" applyProtection="1">
      <alignment horizontal="center" vertical="center"/>
      <protection locked="0"/>
    </xf>
    <xf numFmtId="0" fontId="4" fillId="37" borderId="48" xfId="0" applyNumberFormat="1" applyFont="1" applyFill="1" applyBorder="1" applyAlignment="1" applyProtection="1">
      <alignment horizontal="center" vertical="center"/>
      <protection locked="0"/>
    </xf>
    <xf numFmtId="2" fontId="4" fillId="37" borderId="48" xfId="0" applyNumberFormat="1" applyFont="1" applyFill="1" applyBorder="1" applyAlignment="1" applyProtection="1">
      <alignment horizontal="center" vertical="center"/>
      <protection locked="0"/>
    </xf>
    <xf numFmtId="167" fontId="4" fillId="37" borderId="48" xfId="0" applyNumberFormat="1" applyFont="1" applyFill="1" applyBorder="1" applyAlignment="1" applyProtection="1">
      <alignment horizontal="right" vertical="center"/>
      <protection locked="0"/>
    </xf>
    <xf numFmtId="0" fontId="4" fillId="37" borderId="18" xfId="0" applyNumberFormat="1" applyFont="1" applyFill="1" applyBorder="1" applyAlignment="1" applyProtection="1">
      <alignment horizontal="center" vertical="center"/>
      <protection/>
    </xf>
    <xf numFmtId="0" fontId="4" fillId="37" borderId="49" xfId="0" applyNumberFormat="1" applyFont="1" applyFill="1" applyBorder="1" applyAlignment="1" applyProtection="1">
      <alignment horizontal="center" vertical="center"/>
      <protection/>
    </xf>
    <xf numFmtId="0" fontId="4" fillId="37" borderId="50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39" borderId="50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49" xfId="0" applyNumberFormat="1" applyFont="1" applyFill="1" applyBorder="1" applyAlignment="1" applyProtection="1">
      <alignment horizontal="center" vertical="center"/>
      <protection/>
    </xf>
    <xf numFmtId="0" fontId="4" fillId="37" borderId="28" xfId="0" applyNumberFormat="1" applyFont="1" applyFill="1" applyBorder="1" applyAlignment="1" applyProtection="1">
      <alignment horizontal="center" vertical="center"/>
      <protection/>
    </xf>
    <xf numFmtId="0" fontId="4" fillId="37" borderId="54" xfId="0" applyNumberFormat="1" applyFont="1" applyFill="1" applyBorder="1" applyAlignment="1" applyProtection="1">
      <alignment horizontal="center" vertical="center"/>
      <protection/>
    </xf>
    <xf numFmtId="167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38" borderId="20" xfId="0" applyFont="1" applyFill="1" applyBorder="1" applyAlignment="1" applyProtection="1">
      <alignment horizontal="center" vertical="center"/>
      <protection locked="0"/>
    </xf>
    <xf numFmtId="0" fontId="4" fillId="38" borderId="20" xfId="0" applyNumberFormat="1" applyFont="1" applyFill="1" applyBorder="1" applyAlignment="1" applyProtection="1">
      <alignment horizontal="center" vertical="center"/>
      <protection/>
    </xf>
    <xf numFmtId="0" fontId="4" fillId="38" borderId="50" xfId="0" applyNumberFormat="1" applyFont="1" applyFill="1" applyBorder="1" applyAlignment="1" applyProtection="1">
      <alignment horizontal="center" vertical="center"/>
      <protection/>
    </xf>
    <xf numFmtId="0" fontId="4" fillId="37" borderId="26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171" fontId="4" fillId="0" borderId="23" xfId="0" applyNumberFormat="1" applyFont="1" applyBorder="1" applyAlignment="1" applyProtection="1">
      <alignment horizontal="center" vertical="center"/>
      <protection locked="0"/>
    </xf>
    <xf numFmtId="0" fontId="2" fillId="35" borderId="55" xfId="0" applyFont="1" applyFill="1" applyBorder="1" applyAlignment="1">
      <alignment horizontal="center" vertical="center"/>
    </xf>
    <xf numFmtId="171" fontId="4" fillId="0" borderId="24" xfId="0" applyNumberFormat="1" applyFont="1" applyBorder="1" applyAlignment="1" applyProtection="1">
      <alignment horizontal="center" vertic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/>
    </xf>
    <xf numFmtId="171" fontId="4" fillId="37" borderId="26" xfId="0" applyNumberFormat="1" applyFont="1" applyFill="1" applyBorder="1" applyAlignment="1" applyProtection="1">
      <alignment horizontal="center" vertical="center"/>
      <protection locked="0"/>
    </xf>
    <xf numFmtId="0" fontId="4" fillId="37" borderId="23" xfId="0" applyNumberFormat="1" applyFont="1" applyFill="1" applyBorder="1" applyAlignment="1" applyProtection="1">
      <alignment horizontal="center" vertical="center"/>
      <protection/>
    </xf>
    <xf numFmtId="0" fontId="4" fillId="37" borderId="52" xfId="0" applyNumberFormat="1" applyFont="1" applyFill="1" applyBorder="1" applyAlignment="1" applyProtection="1">
      <alignment horizontal="center" vertical="center"/>
      <protection/>
    </xf>
    <xf numFmtId="167" fontId="4" fillId="37" borderId="24" xfId="0" applyNumberFormat="1" applyFont="1" applyFill="1" applyBorder="1" applyAlignment="1" applyProtection="1">
      <alignment horizontal="right" vertical="center" wrapText="1"/>
      <protection locked="0"/>
    </xf>
    <xf numFmtId="167" fontId="4" fillId="37" borderId="24" xfId="0" applyNumberFormat="1" applyFont="1" applyFill="1" applyBorder="1" applyAlignment="1" applyProtection="1">
      <alignment horizontal="right" vertical="center"/>
      <protection locked="0"/>
    </xf>
    <xf numFmtId="2" fontId="4" fillId="37" borderId="24" xfId="0" applyNumberFormat="1" applyFont="1" applyFill="1" applyBorder="1" applyAlignment="1" applyProtection="1">
      <alignment horizontal="center" vertical="center"/>
      <protection locked="0"/>
    </xf>
    <xf numFmtId="0" fontId="4" fillId="37" borderId="24" xfId="0" applyNumberFormat="1" applyFont="1" applyFill="1" applyBorder="1" applyAlignment="1" applyProtection="1">
      <alignment horizontal="center" vertical="center"/>
      <protection locked="0"/>
    </xf>
    <xf numFmtId="2" fontId="4" fillId="37" borderId="47" xfId="0" applyNumberFormat="1" applyFont="1" applyFill="1" applyBorder="1" applyAlignment="1" applyProtection="1">
      <alignment horizontal="center" vertical="center"/>
      <protection locked="0"/>
    </xf>
    <xf numFmtId="167" fontId="4" fillId="37" borderId="47" xfId="0" applyNumberFormat="1" applyFont="1" applyFill="1" applyBorder="1" applyAlignment="1" applyProtection="1">
      <alignment horizontal="right" vertical="center"/>
      <protection locked="0"/>
    </xf>
    <xf numFmtId="0" fontId="4" fillId="37" borderId="24" xfId="0" applyNumberFormat="1" applyFont="1" applyFill="1" applyBorder="1" applyAlignment="1" applyProtection="1">
      <alignment horizontal="center" vertical="center"/>
      <protection/>
    </xf>
    <xf numFmtId="0" fontId="4" fillId="37" borderId="53" xfId="0" applyNumberFormat="1" applyFont="1" applyFill="1" applyBorder="1" applyAlignment="1" applyProtection="1">
      <alignment horizontal="center" vertical="center"/>
      <protection/>
    </xf>
    <xf numFmtId="0" fontId="2" fillId="41" borderId="56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4" fillId="38" borderId="20" xfId="0" applyFont="1" applyFill="1" applyBorder="1" applyAlignment="1" applyProtection="1">
      <alignment horizontal="center" vertical="center"/>
      <protection/>
    </xf>
    <xf numFmtId="2" fontId="4" fillId="38" borderId="20" xfId="0" applyNumberFormat="1" applyFont="1" applyFill="1" applyBorder="1" applyAlignment="1" applyProtection="1">
      <alignment horizontal="center" vertical="center"/>
      <protection locked="0"/>
    </xf>
    <xf numFmtId="171" fontId="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164" fontId="4" fillId="37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8" borderId="26" xfId="0" applyFont="1" applyFill="1" applyBorder="1" applyAlignment="1" applyProtection="1">
      <alignment horizontal="center" vertical="center" wrapText="1"/>
      <protection locked="0"/>
    </xf>
    <xf numFmtId="171" fontId="4" fillId="38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167" fontId="4" fillId="38" borderId="20" xfId="0" applyNumberFormat="1" applyFont="1" applyFill="1" applyBorder="1" applyAlignment="1" applyProtection="1">
      <alignment horizontal="right" vertical="center"/>
      <protection locked="0"/>
    </xf>
    <xf numFmtId="0" fontId="4" fillId="38" borderId="40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167" fontId="4" fillId="32" borderId="20" xfId="0" applyNumberFormat="1" applyFont="1" applyFill="1" applyBorder="1" applyAlignment="1" applyProtection="1">
      <alignment horizontal="right" vertical="center" wrapText="1"/>
      <protection locked="0"/>
    </xf>
    <xf numFmtId="167" fontId="4" fillId="32" borderId="30" xfId="0" applyNumberFormat="1" applyFont="1" applyFill="1" applyBorder="1" applyAlignment="1" applyProtection="1">
      <alignment horizontal="right" vertical="center" wrapText="1"/>
      <protection locked="0"/>
    </xf>
    <xf numFmtId="167" fontId="4" fillId="32" borderId="20" xfId="0" applyNumberFormat="1" applyFont="1" applyFill="1" applyBorder="1" applyAlignment="1" applyProtection="1">
      <alignment horizontal="right" vertical="center"/>
      <protection locked="0"/>
    </xf>
    <xf numFmtId="0" fontId="4" fillId="32" borderId="20" xfId="0" applyFont="1" applyFill="1" applyBorder="1" applyAlignment="1" applyProtection="1">
      <alignment horizontal="center" vertical="center"/>
      <protection/>
    </xf>
    <xf numFmtId="2" fontId="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1" xfId="0" applyNumberFormat="1" applyFont="1" applyFill="1" applyBorder="1" applyAlignment="1" applyProtection="1">
      <alignment horizontal="center" vertical="center"/>
      <protection locked="0"/>
    </xf>
    <xf numFmtId="2" fontId="4" fillId="32" borderId="21" xfId="0" applyNumberFormat="1" applyFont="1" applyFill="1" applyBorder="1" applyAlignment="1" applyProtection="1">
      <alignment horizontal="center" vertical="center"/>
      <protection locked="0"/>
    </xf>
    <xf numFmtId="167" fontId="4" fillId="32" borderId="21" xfId="0" applyNumberFormat="1" applyFont="1" applyFill="1" applyBorder="1" applyAlignment="1" applyProtection="1">
      <alignment horizontal="right" vertical="center"/>
      <protection locked="0"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0" fontId="4" fillId="32" borderId="53" xfId="0" applyNumberFormat="1" applyFont="1" applyFill="1" applyBorder="1" applyAlignment="1" applyProtection="1">
      <alignment horizontal="center" vertical="center"/>
      <protection/>
    </xf>
    <xf numFmtId="0" fontId="2" fillId="41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2" fillId="41" borderId="20" xfId="0" applyFont="1" applyFill="1" applyBorder="1" applyAlignment="1">
      <alignment horizontal="center" vertical="center"/>
    </xf>
    <xf numFmtId="0" fontId="2" fillId="41" borderId="21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38" borderId="58" xfId="0" applyFont="1" applyFill="1" applyBorder="1" applyAlignment="1" applyProtection="1">
      <alignment horizontal="center" vertical="center" wrapText="1"/>
      <protection locked="0"/>
    </xf>
    <xf numFmtId="0" fontId="4" fillId="38" borderId="0" xfId="0" applyFont="1" applyFill="1" applyBorder="1" applyAlignment="1" applyProtection="1">
      <alignment horizontal="center" vertical="center" wrapText="1"/>
      <protection locked="0"/>
    </xf>
    <xf numFmtId="0" fontId="4" fillId="38" borderId="59" xfId="0" applyFont="1" applyFill="1" applyBorder="1" applyAlignment="1" applyProtection="1">
      <alignment horizontal="center" vertical="center" wrapText="1"/>
      <protection locked="0"/>
    </xf>
    <xf numFmtId="0" fontId="4" fillId="37" borderId="60" xfId="0" applyFont="1" applyFill="1" applyBorder="1" applyAlignment="1" applyProtection="1">
      <alignment horizontal="center" vertical="center" wrapText="1"/>
      <protection locked="0"/>
    </xf>
    <xf numFmtId="0" fontId="2" fillId="42" borderId="44" xfId="0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center"/>
    </xf>
    <xf numFmtId="0" fontId="2" fillId="42" borderId="46" xfId="0" applyFont="1" applyFill="1" applyBorder="1" applyAlignment="1">
      <alignment horizontal="center" vertical="center"/>
    </xf>
    <xf numFmtId="0" fontId="4" fillId="32" borderId="25" xfId="0" applyFont="1" applyFill="1" applyBorder="1" applyAlignment="1" applyProtection="1">
      <alignment horizontal="center" vertical="center" wrapText="1"/>
      <protection locked="0"/>
    </xf>
    <xf numFmtId="2" fontId="4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20" xfId="0" applyNumberFormat="1" applyFont="1" applyFill="1" applyBorder="1" applyAlignment="1" applyProtection="1">
      <alignment horizontal="center" vertical="center"/>
      <protection/>
    </xf>
    <xf numFmtId="0" fontId="4" fillId="32" borderId="50" xfId="0" applyNumberFormat="1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24" xfId="0" applyFont="1" applyFill="1" applyBorder="1" applyAlignment="1" applyProtection="1">
      <alignment horizontal="center" vertical="center" wrapText="1"/>
      <protection locked="0"/>
    </xf>
    <xf numFmtId="0" fontId="4" fillId="38" borderId="20" xfId="0" applyFont="1" applyFill="1" applyBorder="1" applyAlignment="1" applyProtection="1">
      <alignment horizontal="center" vertical="center" wrapText="1"/>
      <protection locked="0"/>
    </xf>
    <xf numFmtId="167" fontId="4" fillId="38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8" borderId="20" xfId="0" applyNumberFormat="1" applyFont="1" applyFill="1" applyBorder="1" applyAlignment="1" applyProtection="1">
      <alignment horizontal="center" vertical="center"/>
      <protection locked="0"/>
    </xf>
    <xf numFmtId="0" fontId="4" fillId="38" borderId="21" xfId="0" applyNumberFormat="1" applyFont="1" applyFill="1" applyBorder="1" applyAlignment="1" applyProtection="1">
      <alignment horizontal="center" vertical="center"/>
      <protection locked="0"/>
    </xf>
    <xf numFmtId="2" fontId="4" fillId="38" borderId="21" xfId="0" applyNumberFormat="1" applyFont="1" applyFill="1" applyBorder="1" applyAlignment="1" applyProtection="1">
      <alignment horizontal="center" vertical="center"/>
      <protection locked="0"/>
    </xf>
    <xf numFmtId="167" fontId="4" fillId="38" borderId="21" xfId="0" applyNumberFormat="1" applyFont="1" applyFill="1" applyBorder="1" applyAlignment="1" applyProtection="1">
      <alignment horizontal="right" vertical="center"/>
      <protection locked="0"/>
    </xf>
    <xf numFmtId="2" fontId="4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/>
      <protection locked="0"/>
    </xf>
    <xf numFmtId="2" fontId="4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2" fontId="4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2" fillId="43" borderId="44" xfId="0" applyFont="1" applyFill="1" applyBorder="1" applyAlignment="1">
      <alignment horizontal="center" vertical="center" wrapText="1"/>
    </xf>
    <xf numFmtId="0" fontId="2" fillId="43" borderId="45" xfId="0" applyFont="1" applyFill="1" applyBorder="1" applyAlignment="1">
      <alignment horizontal="center" vertical="center" wrapText="1"/>
    </xf>
    <xf numFmtId="2" fontId="4" fillId="37" borderId="26" xfId="0" applyNumberFormat="1" applyFont="1" applyFill="1" applyBorder="1" applyAlignment="1" applyProtection="1">
      <alignment horizontal="center" vertical="center"/>
      <protection locked="0"/>
    </xf>
    <xf numFmtId="0" fontId="4" fillId="37" borderId="26" xfId="0" applyNumberFormat="1" applyFont="1" applyFill="1" applyBorder="1" applyAlignment="1" applyProtection="1">
      <alignment horizontal="center" vertical="center"/>
      <protection locked="0"/>
    </xf>
    <xf numFmtId="0" fontId="4" fillId="37" borderId="23" xfId="0" applyFont="1" applyFill="1" applyBorder="1" applyAlignment="1" applyProtection="1">
      <alignment horizontal="center" vertical="center"/>
      <protection locked="0"/>
    </xf>
    <xf numFmtId="0" fontId="4" fillId="37" borderId="24" xfId="0" applyFont="1" applyFill="1" applyBorder="1" applyAlignment="1" applyProtection="1">
      <alignment horizontal="center" vertical="center"/>
      <protection locked="0"/>
    </xf>
    <xf numFmtId="0" fontId="4" fillId="37" borderId="23" xfId="0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center" vertical="center"/>
      <protection/>
    </xf>
    <xf numFmtId="171" fontId="4" fillId="37" borderId="23" xfId="0" applyNumberFormat="1" applyFont="1" applyFill="1" applyBorder="1" applyAlignment="1" applyProtection="1">
      <alignment horizontal="center" vertical="center"/>
      <protection locked="0"/>
    </xf>
    <xf numFmtId="171" fontId="4" fillId="37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165" fontId="2" fillId="34" borderId="62" xfId="0" applyNumberFormat="1" applyFont="1" applyFill="1" applyBorder="1" applyAlignment="1">
      <alignment horizontal="center" vertical="center" wrapText="1"/>
    </xf>
    <xf numFmtId="164" fontId="2" fillId="34" borderId="62" xfId="0" applyNumberFormat="1" applyFont="1" applyFill="1" applyBorder="1" applyAlignment="1">
      <alignment horizontal="center" vertical="center" wrapText="1"/>
    </xf>
    <xf numFmtId="0" fontId="2" fillId="34" borderId="6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4" fillId="37" borderId="23" xfId="0" applyFont="1" applyFill="1" applyBorder="1" applyAlignment="1" applyProtection="1">
      <alignment horizontal="left" vertical="center"/>
      <protection locked="0"/>
    </xf>
    <xf numFmtId="0" fontId="4" fillId="37" borderId="26" xfId="0" applyFont="1" applyFill="1" applyBorder="1" applyAlignment="1" applyProtection="1">
      <alignment horizontal="left" vertical="center"/>
      <protection locked="0"/>
    </xf>
    <xf numFmtId="0" fontId="4" fillId="32" borderId="32" xfId="0" applyFont="1" applyFill="1" applyBorder="1" applyAlignment="1" applyProtection="1">
      <alignment horizontal="left" vertical="center"/>
      <protection locked="0"/>
    </xf>
    <xf numFmtId="0" fontId="4" fillId="32" borderId="47" xfId="0" applyFont="1" applyFill="1" applyBorder="1" applyAlignment="1" applyProtection="1">
      <alignment horizontal="left" vertical="center"/>
      <protection locked="0"/>
    </xf>
    <xf numFmtId="0" fontId="4" fillId="38" borderId="25" xfId="0" applyFont="1" applyFill="1" applyBorder="1" applyAlignment="1" applyProtection="1">
      <alignment horizontal="left" vertical="center"/>
      <protection locked="0"/>
    </xf>
    <xf numFmtId="2" fontId="4" fillId="32" borderId="22" xfId="0" applyNumberFormat="1" applyFont="1" applyFill="1" applyBorder="1" applyAlignment="1" applyProtection="1">
      <alignment horizontal="left" vertical="center" wrapText="1"/>
      <protection locked="0"/>
    </xf>
    <xf numFmtId="2" fontId="4" fillId="32" borderId="25" xfId="0" applyNumberFormat="1" applyFont="1" applyFill="1" applyBorder="1" applyAlignment="1" applyProtection="1">
      <alignment horizontal="left" vertical="center" wrapText="1"/>
      <protection locked="0"/>
    </xf>
    <xf numFmtId="2" fontId="4" fillId="38" borderId="23" xfId="0" applyNumberFormat="1" applyFont="1" applyFill="1" applyBorder="1" applyAlignment="1" applyProtection="1">
      <alignment horizontal="left" vertical="center" wrapText="1"/>
      <protection locked="0"/>
    </xf>
    <xf numFmtId="2" fontId="4" fillId="38" borderId="26" xfId="0" applyNumberFormat="1" applyFont="1" applyFill="1" applyBorder="1" applyAlignment="1" applyProtection="1">
      <alignment horizontal="left" vertical="center" wrapText="1"/>
      <protection locked="0"/>
    </xf>
    <xf numFmtId="2" fontId="4" fillId="38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7" borderId="25" xfId="0" applyFont="1" applyFill="1" applyBorder="1" applyAlignment="1" applyProtection="1">
      <alignment horizontal="left" vertical="center"/>
      <protection locked="0"/>
    </xf>
    <xf numFmtId="0" fontId="4" fillId="37" borderId="27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37" borderId="24" xfId="0" applyFont="1" applyFill="1" applyBorder="1" applyAlignment="1" applyProtection="1">
      <alignment horizontal="left" vertical="center"/>
      <protection locked="0"/>
    </xf>
    <xf numFmtId="0" fontId="4" fillId="37" borderId="15" xfId="0" applyFont="1" applyFill="1" applyBorder="1" applyAlignment="1" applyProtection="1">
      <alignment horizontal="left" vertical="center"/>
      <protection locked="0"/>
    </xf>
    <xf numFmtId="0" fontId="4" fillId="37" borderId="0" xfId="0" applyFont="1" applyFill="1" applyBorder="1" applyAlignment="1" applyProtection="1">
      <alignment horizontal="left" vertical="center"/>
      <protection locked="0"/>
    </xf>
    <xf numFmtId="0" fontId="4" fillId="38" borderId="32" xfId="0" applyFont="1" applyFill="1" applyBorder="1" applyAlignment="1" applyProtection="1">
      <alignment horizontal="left" vertical="center"/>
      <protection locked="0"/>
    </xf>
    <xf numFmtId="0" fontId="4" fillId="38" borderId="47" xfId="0" applyFont="1" applyFill="1" applyBorder="1" applyAlignment="1" applyProtection="1">
      <alignment horizontal="left" vertical="center"/>
      <protection locked="0"/>
    </xf>
    <xf numFmtId="0" fontId="4" fillId="38" borderId="27" xfId="0" applyFont="1" applyFill="1" applyBorder="1" applyAlignment="1" applyProtection="1">
      <alignment horizontal="left" vertical="center"/>
      <protection locked="0"/>
    </xf>
    <xf numFmtId="0" fontId="4" fillId="39" borderId="25" xfId="0" applyFont="1" applyFill="1" applyBorder="1" applyAlignment="1" applyProtection="1">
      <alignment horizontal="left" vertical="center"/>
      <protection locked="0"/>
    </xf>
    <xf numFmtId="0" fontId="4" fillId="38" borderId="23" xfId="0" applyFont="1" applyFill="1" applyBorder="1" applyAlignment="1" applyProtection="1">
      <alignment horizontal="left" vertical="center"/>
      <protection locked="0"/>
    </xf>
    <xf numFmtId="0" fontId="4" fillId="38" borderId="26" xfId="0" applyFont="1" applyFill="1" applyBorder="1" applyAlignment="1" applyProtection="1">
      <alignment horizontal="left" vertical="center"/>
      <protection locked="0"/>
    </xf>
    <xf numFmtId="0" fontId="4" fillId="38" borderId="24" xfId="0" applyFont="1" applyFill="1" applyBorder="1" applyAlignment="1" applyProtection="1">
      <alignment horizontal="left" vertical="center"/>
      <protection locked="0"/>
    </xf>
    <xf numFmtId="0" fontId="4" fillId="37" borderId="20" xfId="0" applyFont="1" applyFill="1" applyBorder="1" applyAlignment="1" applyProtection="1">
      <alignment horizontal="left" vertical="center"/>
      <protection locked="0"/>
    </xf>
    <xf numFmtId="0" fontId="4" fillId="38" borderId="0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37" borderId="30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37" borderId="22" xfId="0" applyFont="1" applyFill="1" applyBorder="1" applyAlignment="1" applyProtection="1">
      <alignment horizontal="left" vertical="center"/>
      <protection locked="0"/>
    </xf>
    <xf numFmtId="0" fontId="4" fillId="38" borderId="22" xfId="0" applyFont="1" applyFill="1" applyBorder="1" applyAlignment="1" applyProtection="1">
      <alignment horizontal="left" vertical="center"/>
      <protection locked="0"/>
    </xf>
    <xf numFmtId="0" fontId="4" fillId="37" borderId="60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38" borderId="30" xfId="0" applyFont="1" applyFill="1" applyBorder="1" applyAlignment="1" applyProtection="1">
      <alignment horizontal="left" vertical="center"/>
      <protection locked="0"/>
    </xf>
    <xf numFmtId="0" fontId="4" fillId="39" borderId="22" xfId="0" applyFont="1" applyFill="1" applyBorder="1" applyAlignment="1" applyProtection="1">
      <alignment horizontal="left" vertical="center"/>
      <protection locked="0"/>
    </xf>
    <xf numFmtId="0" fontId="4" fillId="39" borderId="20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38" borderId="25" xfId="0" applyFont="1" applyFill="1" applyBorder="1" applyAlignment="1" applyProtection="1">
      <alignment horizontal="left" vertical="center" wrapText="1"/>
      <protection locked="0"/>
    </xf>
    <xf numFmtId="0" fontId="4" fillId="38" borderId="23" xfId="0" applyFont="1" applyFill="1" applyBorder="1" applyAlignment="1" applyProtection="1">
      <alignment horizontal="left" vertical="center" wrapText="1"/>
      <protection locked="0"/>
    </xf>
    <xf numFmtId="0" fontId="4" fillId="38" borderId="24" xfId="0" applyFont="1" applyFill="1" applyBorder="1" applyAlignment="1" applyProtection="1">
      <alignment horizontal="left" vertical="center" wrapText="1"/>
      <protection locked="0"/>
    </xf>
    <xf numFmtId="0" fontId="4" fillId="37" borderId="41" xfId="0" applyFont="1" applyFill="1" applyBorder="1" applyAlignment="1" applyProtection="1">
      <alignment horizontal="left" vertical="center"/>
      <protection locked="0"/>
    </xf>
    <xf numFmtId="0" fontId="4" fillId="37" borderId="33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32" borderId="20" xfId="0" applyFont="1" applyFill="1" applyBorder="1" applyAlignment="1" applyProtection="1">
      <alignment horizontal="left" vertical="center"/>
      <protection locked="0"/>
    </xf>
    <xf numFmtId="0" fontId="4" fillId="38" borderId="26" xfId="0" applyFont="1" applyFill="1" applyBorder="1" applyAlignment="1" applyProtection="1">
      <alignment horizontal="left" vertical="center" wrapText="1"/>
      <protection locked="0"/>
    </xf>
    <xf numFmtId="0" fontId="4" fillId="37" borderId="23" xfId="0" applyFont="1" applyFill="1" applyBorder="1" applyAlignment="1" applyProtection="1">
      <alignment horizontal="left" vertical="center" wrapText="1"/>
      <protection locked="0"/>
    </xf>
    <xf numFmtId="0" fontId="4" fillId="37" borderId="26" xfId="0" applyFont="1" applyFill="1" applyBorder="1" applyAlignment="1" applyProtection="1">
      <alignment horizontal="left" vertical="center" wrapText="1"/>
      <protection locked="0"/>
    </xf>
    <xf numFmtId="0" fontId="4" fillId="37" borderId="24" xfId="0" applyFont="1" applyFill="1" applyBorder="1" applyAlignment="1" applyProtection="1">
      <alignment horizontal="left" vertical="center" wrapText="1"/>
      <protection locked="0"/>
    </xf>
    <xf numFmtId="0" fontId="4" fillId="38" borderId="60" xfId="0" applyFont="1" applyFill="1" applyBorder="1" applyAlignment="1" applyProtection="1">
      <alignment horizontal="left" vertical="center" wrapText="1"/>
      <protection locked="0"/>
    </xf>
    <xf numFmtId="0" fontId="4" fillId="37" borderId="15" xfId="0" applyFont="1" applyFill="1" applyBorder="1" applyAlignment="1" applyProtection="1">
      <alignment horizontal="left" vertical="center" wrapText="1"/>
      <protection locked="0"/>
    </xf>
    <xf numFmtId="0" fontId="4" fillId="37" borderId="25" xfId="0" applyFont="1" applyFill="1" applyBorder="1" applyAlignment="1" applyProtection="1">
      <alignment horizontal="left" vertical="center" wrapText="1"/>
      <protection locked="0"/>
    </xf>
    <xf numFmtId="0" fontId="4" fillId="37" borderId="27" xfId="0" applyFont="1" applyFill="1" applyBorder="1" applyAlignment="1" applyProtection="1">
      <alignment horizontal="left" vertical="center" wrapText="1"/>
      <protection locked="0"/>
    </xf>
    <xf numFmtId="0" fontId="4" fillId="39" borderId="27" xfId="0" applyFont="1" applyFill="1" applyBorder="1" applyAlignment="1" applyProtection="1">
      <alignment horizontal="left" vertical="center"/>
      <protection locked="0"/>
    </xf>
    <xf numFmtId="0" fontId="4" fillId="37" borderId="30" xfId="0" applyFont="1" applyFill="1" applyBorder="1" applyAlignment="1" applyProtection="1">
      <alignment horizontal="left" vertical="center" wrapText="1"/>
      <protection locked="0"/>
    </xf>
    <xf numFmtId="0" fontId="4" fillId="37" borderId="22" xfId="0" applyFont="1" applyFill="1" applyBorder="1" applyAlignment="1" applyProtection="1">
      <alignment horizontal="left" vertical="center" wrapText="1"/>
      <protection locked="0"/>
    </xf>
    <xf numFmtId="0" fontId="4" fillId="38" borderId="63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64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 wrapText="1"/>
      <protection locked="0"/>
    </xf>
    <xf numFmtId="171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38" borderId="38" xfId="0" applyFont="1" applyFill="1" applyBorder="1" applyAlignment="1" applyProtection="1">
      <alignment horizontal="center" vertical="center" wrapText="1"/>
      <protection locked="0"/>
    </xf>
    <xf numFmtId="0" fontId="4" fillId="39" borderId="31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167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37" borderId="56" xfId="0" applyFont="1" applyFill="1" applyBorder="1" applyAlignment="1" applyProtection="1">
      <alignment horizontal="center" vertical="center" wrapText="1"/>
      <protection locked="0"/>
    </xf>
    <xf numFmtId="0" fontId="4" fillId="37" borderId="5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37" borderId="20" xfId="0" applyFont="1" applyFill="1" applyBorder="1" applyAlignment="1" applyProtection="1">
      <alignment horizontal="left" vertical="center" wrapText="1"/>
      <protection locked="0"/>
    </xf>
    <xf numFmtId="0" fontId="4" fillId="37" borderId="23" xfId="0" applyFont="1" applyFill="1" applyBorder="1" applyAlignment="1" applyProtection="1">
      <alignment horizontal="center" vertical="center"/>
      <protection locked="0"/>
    </xf>
    <xf numFmtId="0" fontId="4" fillId="37" borderId="24" xfId="0" applyFont="1" applyFill="1" applyBorder="1" applyAlignment="1" applyProtection="1">
      <alignment horizontal="center" vertical="center"/>
      <protection locked="0"/>
    </xf>
    <xf numFmtId="0" fontId="4" fillId="37" borderId="23" xfId="0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center" vertical="center"/>
      <protection/>
    </xf>
    <xf numFmtId="167" fontId="4" fillId="37" borderId="23" xfId="0" applyNumberFormat="1" applyFont="1" applyFill="1" applyBorder="1" applyAlignment="1" applyProtection="1">
      <alignment vertical="center" wrapText="1"/>
      <protection locked="0"/>
    </xf>
    <xf numFmtId="167" fontId="4" fillId="37" borderId="24" xfId="0" applyNumberFormat="1" applyFont="1" applyFill="1" applyBorder="1" applyAlignment="1" applyProtection="1">
      <alignment vertical="center" wrapText="1"/>
      <protection locked="0"/>
    </xf>
    <xf numFmtId="167" fontId="4" fillId="37" borderId="23" xfId="0" applyNumberFormat="1" applyFont="1" applyFill="1" applyBorder="1" applyAlignment="1" applyProtection="1">
      <alignment vertical="center"/>
      <protection locked="0"/>
    </xf>
    <xf numFmtId="167" fontId="4" fillId="37" borderId="24" xfId="0" applyNumberFormat="1" applyFont="1" applyFill="1" applyBorder="1" applyAlignment="1" applyProtection="1">
      <alignment vertical="center"/>
      <protection locked="0"/>
    </xf>
    <xf numFmtId="0" fontId="10" fillId="34" borderId="65" xfId="0" applyFont="1" applyFill="1" applyBorder="1" applyAlignment="1">
      <alignment horizontal="center" vertical="center"/>
    </xf>
    <xf numFmtId="0" fontId="10" fillId="34" borderId="66" xfId="0" applyFont="1" applyFill="1" applyBorder="1" applyAlignment="1">
      <alignment horizontal="center" vertical="center"/>
    </xf>
    <xf numFmtId="0" fontId="10" fillId="34" borderId="67" xfId="0" applyFont="1" applyFill="1" applyBorder="1" applyAlignment="1">
      <alignment horizontal="center" vertical="center"/>
    </xf>
    <xf numFmtId="167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23" xfId="0" applyNumberFormat="1" applyFont="1" applyFill="1" applyBorder="1" applyAlignment="1" applyProtection="1">
      <alignment horizontal="right" vertical="center"/>
      <protection locked="0"/>
    </xf>
    <xf numFmtId="167" fontId="4" fillId="0" borderId="24" xfId="0" applyNumberFormat="1" applyFont="1" applyFill="1" applyBorder="1" applyAlignment="1" applyProtection="1">
      <alignment horizontal="right" vertical="center"/>
      <protection locked="0"/>
    </xf>
    <xf numFmtId="171" fontId="4" fillId="37" borderId="23" xfId="0" applyNumberFormat="1" applyFont="1" applyFill="1" applyBorder="1" applyAlignment="1" applyProtection="1">
      <alignment horizontal="center" vertical="center"/>
      <protection locked="0"/>
    </xf>
    <xf numFmtId="171" fontId="4" fillId="37" borderId="24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ggCels" xfId="37"/>
    <cellStyle name="Aiškinamasis tekstas" xfId="38"/>
    <cellStyle name="Followed Hyperlink" xfId="39"/>
    <cellStyle name="Blogas" xfId="40"/>
    <cellStyle name="Geras" xfId="41"/>
    <cellStyle name="Hyperlink" xfId="42"/>
    <cellStyle name="Išvestis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tabSelected="1" zoomScale="60" zoomScaleNormal="60" workbookViewId="0" topLeftCell="A1">
      <pane ySplit="2" topLeftCell="A3" activePane="bottomLeft" state="frozen"/>
      <selection pane="topLeft" activeCell="A1" sqref="A1"/>
      <selection pane="bottomLeft" activeCell="Q138" sqref="Q138"/>
    </sheetView>
  </sheetViews>
  <sheetFormatPr defaultColWidth="9.140625" defaultRowHeight="30" customHeight="1"/>
  <cols>
    <col min="1" max="1" width="30.7109375" style="355" customWidth="1"/>
    <col min="2" max="2" width="70.7109375" style="11" customWidth="1"/>
    <col min="3" max="3" width="25.7109375" style="1" customWidth="1"/>
    <col min="4" max="4" width="56.57421875" style="1" bestFit="1" customWidth="1"/>
    <col min="5" max="5" width="40.7109375" style="15" customWidth="1"/>
    <col min="6" max="9" width="20.7109375" style="15" customWidth="1"/>
    <col min="10" max="10" width="20.7109375" style="9" customWidth="1"/>
    <col min="11" max="11" width="20.7109375" style="8" customWidth="1"/>
    <col min="12" max="12" width="20.7109375" style="11" customWidth="1"/>
    <col min="13" max="13" width="20.7109375" style="12" customWidth="1"/>
    <col min="14" max="20" width="20.7109375" style="13" customWidth="1"/>
    <col min="21" max="21" width="20.7109375" style="12" customWidth="1"/>
    <col min="22" max="22" width="25.57421875" style="458" customWidth="1"/>
    <col min="23" max="23" width="29.8515625" style="355" customWidth="1"/>
    <col min="24" max="16384" width="9.140625" style="355" customWidth="1"/>
  </cols>
  <sheetData>
    <row r="1" spans="1:23" ht="60" customHeight="1" thickBot="1">
      <c r="A1" s="470" t="s">
        <v>203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2"/>
    </row>
    <row r="2" spans="1:23" ht="84.75" customHeight="1" thickBot="1">
      <c r="A2" s="17" t="s">
        <v>109</v>
      </c>
      <c r="B2" s="18" t="s">
        <v>0</v>
      </c>
      <c r="C2" s="18" t="s">
        <v>139</v>
      </c>
      <c r="D2" s="18" t="s">
        <v>1</v>
      </c>
      <c r="E2" s="18" t="s">
        <v>2</v>
      </c>
      <c r="F2" s="18" t="s">
        <v>148</v>
      </c>
      <c r="G2" s="18" t="s">
        <v>149</v>
      </c>
      <c r="H2" s="18" t="s">
        <v>150</v>
      </c>
      <c r="I2" s="18" t="s">
        <v>151</v>
      </c>
      <c r="J2" s="19" t="s">
        <v>3</v>
      </c>
      <c r="K2" s="18" t="s">
        <v>4</v>
      </c>
      <c r="L2" s="18" t="s">
        <v>124</v>
      </c>
      <c r="M2" s="20" t="s">
        <v>164</v>
      </c>
      <c r="N2" s="16" t="s">
        <v>125</v>
      </c>
      <c r="O2" s="18" t="s">
        <v>184</v>
      </c>
      <c r="P2" s="18" t="s">
        <v>186</v>
      </c>
      <c r="Q2" s="16" t="s">
        <v>145</v>
      </c>
      <c r="R2" s="18" t="s">
        <v>185</v>
      </c>
      <c r="S2" s="16" t="s">
        <v>147</v>
      </c>
      <c r="T2" s="16" t="s">
        <v>163</v>
      </c>
      <c r="U2" s="20" t="s">
        <v>123</v>
      </c>
      <c r="V2" s="208" t="s">
        <v>141</v>
      </c>
      <c r="W2" s="209" t="s">
        <v>142</v>
      </c>
    </row>
    <row r="3" spans="1:23" ht="30" customHeight="1">
      <c r="A3" s="344" t="s">
        <v>17</v>
      </c>
      <c r="B3" s="340" t="s">
        <v>9</v>
      </c>
      <c r="C3" s="388" t="s">
        <v>243</v>
      </c>
      <c r="D3" s="324" t="s">
        <v>10</v>
      </c>
      <c r="E3" s="325" t="s">
        <v>69</v>
      </c>
      <c r="F3" s="299" t="s">
        <v>16</v>
      </c>
      <c r="G3" s="299" t="s">
        <v>16</v>
      </c>
      <c r="H3" s="299" t="s">
        <v>16</v>
      </c>
      <c r="I3" s="299" t="s">
        <v>16</v>
      </c>
      <c r="J3" s="301">
        <v>5195.29</v>
      </c>
      <c r="K3" s="302" t="str">
        <f>IF(E3="-","-",IF(E3="Gamtinės dujos","Nm3",IF(E3="Angliavandenilinės dujos","Nm3",IF(E3="Kuro dujos","Nm3",IF(E3="Fakelinės dujos","Nm3","t")))))</f>
        <v>t</v>
      </c>
      <c r="L3" s="297">
        <v>1</v>
      </c>
      <c r="M3" s="303">
        <v>0.09</v>
      </c>
      <c r="N3" s="304">
        <v>1</v>
      </c>
      <c r="O3" s="285" t="s">
        <v>16</v>
      </c>
      <c r="P3" s="302" t="str">
        <f>IF(E3="-","-",IF(E3="Gamtinės dujos","TJ/Nm3",IF(E3="Angliavandenilinės dujos","TJ/Nm3",IF(E3="Kuro dujos","TJ/Nm3",IF(E3="Fakelinės dujos","TJ/Nm3","TJ/t")))))</f>
        <v>TJ/t</v>
      </c>
      <c r="Q3" s="305" t="s">
        <v>251</v>
      </c>
      <c r="R3" s="297" t="s">
        <v>16</v>
      </c>
      <c r="S3" s="306">
        <v>1</v>
      </c>
      <c r="T3" s="306" t="s">
        <v>16</v>
      </c>
      <c r="U3" s="307">
        <v>456.9</v>
      </c>
      <c r="V3" s="326" t="str">
        <f>IF(U3="","",IF(U3&lt;=50000,"A",IF(U3&lt;=500000,"B",IF(U3&gt;500000,"C"))))</f>
        <v>A</v>
      </c>
      <c r="W3" s="327" t="str">
        <f>IF(U3="","",IF(U3&lt;=25000,"TAIP","NE"))</f>
        <v>TAIP</v>
      </c>
    </row>
    <row r="4" spans="1:23" ht="30" customHeight="1">
      <c r="A4" s="345" t="s">
        <v>17</v>
      </c>
      <c r="B4" s="322" t="s">
        <v>9</v>
      </c>
      <c r="C4" s="388" t="s">
        <v>243</v>
      </c>
      <c r="D4" s="328" t="s">
        <v>10</v>
      </c>
      <c r="E4" s="325" t="s">
        <v>159</v>
      </c>
      <c r="F4" s="299" t="s">
        <v>16</v>
      </c>
      <c r="G4" s="299" t="s">
        <v>16</v>
      </c>
      <c r="H4" s="299" t="s">
        <v>16</v>
      </c>
      <c r="I4" s="299" t="s">
        <v>16</v>
      </c>
      <c r="J4" s="301">
        <v>1217.87</v>
      </c>
      <c r="K4" s="302" t="str">
        <f aca="true" t="shared" si="0" ref="K4:K67">IF(E4="-","-",IF(E4="Gamtinės dujos","Nm3",IF(E4="Angliavandenilinės dujos","Nm3",IF(E4="Kuro dujos","Nm3",IF(E4="Fakelinės dujos","Nm3","t")))))</f>
        <v>t</v>
      </c>
      <c r="L4" s="297" t="s">
        <v>16</v>
      </c>
      <c r="M4" s="303">
        <v>0</v>
      </c>
      <c r="N4" s="304" t="s">
        <v>7</v>
      </c>
      <c r="O4" s="285">
        <v>0.0156</v>
      </c>
      <c r="P4" s="302" t="str">
        <f aca="true" t="shared" si="1" ref="P4:P67">IF(E4="-","-",IF(E4="Gamtinės dujos","TJ/Nm3",IF(E4="Angliavandenilinės dujos","TJ/Nm3",IF(E4="Kuro dujos","TJ/Nm3",IF(E4="Fakelinės dujos","TJ/Nm3","TJ/t")))))</f>
        <v>TJ/t</v>
      </c>
      <c r="Q4" s="305" t="s">
        <v>251</v>
      </c>
      <c r="R4" s="297" t="s">
        <v>7</v>
      </c>
      <c r="S4" s="306">
        <v>1</v>
      </c>
      <c r="T4" s="306">
        <v>1</v>
      </c>
      <c r="U4" s="307">
        <v>0</v>
      </c>
      <c r="V4" s="326" t="str">
        <f>IF(U4="","",IF(U4&lt;=50000,"A",IF(U4&lt;=500000,"B",IF(U4&gt;500000,"C"))))</f>
        <v>A</v>
      </c>
      <c r="W4" s="327" t="str">
        <f>IF(U4="","",IF(U4&lt;=25000,"TAIP","NE"))</f>
        <v>TAIP</v>
      </c>
    </row>
    <row r="5" spans="1:23" ht="30" customHeight="1">
      <c r="A5" s="345" t="s">
        <v>17</v>
      </c>
      <c r="B5" s="341" t="s">
        <v>9</v>
      </c>
      <c r="C5" s="389" t="s">
        <v>243</v>
      </c>
      <c r="D5" s="329" t="s">
        <v>10</v>
      </c>
      <c r="E5" s="325" t="s">
        <v>244</v>
      </c>
      <c r="F5" s="299" t="s">
        <v>16</v>
      </c>
      <c r="G5" s="299" t="s">
        <v>16</v>
      </c>
      <c r="H5" s="299" t="s">
        <v>16</v>
      </c>
      <c r="I5" s="299" t="s">
        <v>16</v>
      </c>
      <c r="J5" s="301">
        <v>2.05</v>
      </c>
      <c r="K5" s="302" t="str">
        <f t="shared" si="0"/>
        <v>t</v>
      </c>
      <c r="L5" s="297" t="s">
        <v>16</v>
      </c>
      <c r="M5" s="303">
        <v>0</v>
      </c>
      <c r="N5" s="304" t="s">
        <v>7</v>
      </c>
      <c r="O5" s="285">
        <v>0.0156</v>
      </c>
      <c r="P5" s="302" t="str">
        <f t="shared" si="1"/>
        <v>TJ/t</v>
      </c>
      <c r="Q5" s="305" t="s">
        <v>251</v>
      </c>
      <c r="R5" s="297" t="s">
        <v>7</v>
      </c>
      <c r="S5" s="306">
        <v>1</v>
      </c>
      <c r="T5" s="306">
        <v>1</v>
      </c>
      <c r="U5" s="307">
        <v>0</v>
      </c>
      <c r="V5" s="326" t="str">
        <f>IF(U5="","",IF(U5&lt;=50000,"A",IF(U5&lt;=500000,"B",IF(U5&gt;500000,"C"))))</f>
        <v>A</v>
      </c>
      <c r="W5" s="327" t="str">
        <f>IF(U5="","",IF(U5&lt;=25000,"TAIP","NE"))</f>
        <v>TAIP</v>
      </c>
    </row>
    <row r="6" spans="1:23" ht="30" customHeight="1">
      <c r="A6" s="345" t="s">
        <v>17</v>
      </c>
      <c r="B6" s="114" t="s">
        <v>108</v>
      </c>
      <c r="C6" s="390" t="s">
        <v>241</v>
      </c>
      <c r="D6" s="80" t="s">
        <v>5</v>
      </c>
      <c r="E6" s="330" t="s">
        <v>6</v>
      </c>
      <c r="F6" s="331" t="s">
        <v>16</v>
      </c>
      <c r="G6" s="331" t="s">
        <v>16</v>
      </c>
      <c r="H6" s="331" t="s">
        <v>16</v>
      </c>
      <c r="I6" s="331" t="s">
        <v>16</v>
      </c>
      <c r="J6" s="294">
        <v>793730</v>
      </c>
      <c r="K6" s="283" t="str">
        <f t="shared" si="0"/>
        <v>Nm3</v>
      </c>
      <c r="L6" s="260">
        <v>2</v>
      </c>
      <c r="M6" s="284">
        <v>56.9</v>
      </c>
      <c r="N6" s="332" t="s">
        <v>7</v>
      </c>
      <c r="O6" s="290">
        <v>3.349E-05</v>
      </c>
      <c r="P6" s="283" t="str">
        <f t="shared" si="1"/>
        <v>TJ/Nm3</v>
      </c>
      <c r="Q6" s="333" t="s">
        <v>190</v>
      </c>
      <c r="R6" s="260" t="s">
        <v>8</v>
      </c>
      <c r="S6" s="334">
        <v>1</v>
      </c>
      <c r="T6" s="334" t="s">
        <v>16</v>
      </c>
      <c r="U6" s="335">
        <v>1512.5</v>
      </c>
      <c r="V6" s="261" t="str">
        <f>IF(U6="","",IF(U6&lt;=50000,"A",IF(U6&lt;=500000,"B",IF(U6&gt;500000,"C"))))</f>
        <v>A</v>
      </c>
      <c r="W6" s="262" t="str">
        <f>IF(U6="","",IF(U6&lt;=25000,"TAIP","NE"))</f>
        <v>TAIP</v>
      </c>
    </row>
    <row r="7" spans="1:23" ht="30" customHeight="1">
      <c r="A7" s="345" t="s">
        <v>17</v>
      </c>
      <c r="B7" s="336" t="s">
        <v>11</v>
      </c>
      <c r="C7" s="391" t="s">
        <v>242</v>
      </c>
      <c r="D7" s="337" t="s">
        <v>5</v>
      </c>
      <c r="E7" s="298" t="s">
        <v>6</v>
      </c>
      <c r="F7" s="299" t="s">
        <v>16</v>
      </c>
      <c r="G7" s="299" t="s">
        <v>16</v>
      </c>
      <c r="H7" s="299" t="s">
        <v>16</v>
      </c>
      <c r="I7" s="299" t="s">
        <v>16</v>
      </c>
      <c r="J7" s="301">
        <v>12958030</v>
      </c>
      <c r="K7" s="302" t="str">
        <f t="shared" si="0"/>
        <v>Nm3</v>
      </c>
      <c r="L7" s="297">
        <v>4</v>
      </c>
      <c r="M7" s="303">
        <v>55.14</v>
      </c>
      <c r="N7" s="304">
        <v>3</v>
      </c>
      <c r="O7" s="285">
        <v>3.37E-05</v>
      </c>
      <c r="P7" s="302" t="str">
        <f t="shared" si="1"/>
        <v>TJ/Nm3</v>
      </c>
      <c r="Q7" s="305" t="s">
        <v>161</v>
      </c>
      <c r="R7" s="297" t="s">
        <v>8</v>
      </c>
      <c r="S7" s="306">
        <v>1</v>
      </c>
      <c r="T7" s="306" t="s">
        <v>16</v>
      </c>
      <c r="U7" s="307">
        <v>24077.2</v>
      </c>
      <c r="V7" s="326" t="str">
        <f>IF(U7="","",IF($U$7+$U$8&lt;=50000,"A",IF($U$7+$U$8&lt;=500000,"B",IF($U$7+$U$8&gt;500000,"C"))))</f>
        <v>A</v>
      </c>
      <c r="W7" s="327" t="str">
        <f>IF(U7="","",IF($U$7+$U$8&lt;=25000,"TAIP","NE"))</f>
        <v>TAIP</v>
      </c>
    </row>
    <row r="8" spans="1:23" ht="30" customHeight="1">
      <c r="A8" s="345" t="s">
        <v>17</v>
      </c>
      <c r="B8" s="338" t="s">
        <v>11</v>
      </c>
      <c r="C8" s="392" t="s">
        <v>242</v>
      </c>
      <c r="D8" s="339" t="s">
        <v>5</v>
      </c>
      <c r="E8" s="298" t="s">
        <v>159</v>
      </c>
      <c r="F8" s="299" t="s">
        <v>16</v>
      </c>
      <c r="G8" s="299" t="s">
        <v>16</v>
      </c>
      <c r="H8" s="299" t="s">
        <v>16</v>
      </c>
      <c r="I8" s="299" t="s">
        <v>16</v>
      </c>
      <c r="J8" s="301">
        <v>65195.94</v>
      </c>
      <c r="K8" s="302" t="str">
        <f t="shared" si="0"/>
        <v>t</v>
      </c>
      <c r="L8" s="297" t="s">
        <v>16</v>
      </c>
      <c r="M8" s="303">
        <v>0</v>
      </c>
      <c r="N8" s="304" t="s">
        <v>16</v>
      </c>
      <c r="O8" s="285">
        <v>0.0156</v>
      </c>
      <c r="P8" s="302" t="str">
        <f t="shared" si="1"/>
        <v>TJ/t</v>
      </c>
      <c r="Q8" s="305" t="s">
        <v>161</v>
      </c>
      <c r="R8" s="297">
        <v>1</v>
      </c>
      <c r="S8" s="306">
        <v>1</v>
      </c>
      <c r="T8" s="306" t="s">
        <v>16</v>
      </c>
      <c r="U8" s="307">
        <v>0</v>
      </c>
      <c r="V8" s="326" t="str">
        <f>IF(U8="","",IF($U$7+$U$8&lt;=50000,"A",IF($U$7+$U$8&lt;=500000,"B",IF($U$7+$U$8&gt;500000,"C"))))</f>
        <v>A</v>
      </c>
      <c r="W8" s="327" t="str">
        <f>IF(U8="","",IF($U$7+$U$8&lt;=25000,"TAIP","NE"))</f>
        <v>TAIP</v>
      </c>
    </row>
    <row r="9" spans="1:23" ht="30" customHeight="1">
      <c r="A9" s="345" t="s">
        <v>17</v>
      </c>
      <c r="B9" s="51" t="s">
        <v>246</v>
      </c>
      <c r="C9" s="393" t="s">
        <v>245</v>
      </c>
      <c r="D9" s="52" t="s">
        <v>5</v>
      </c>
      <c r="E9" s="95" t="s">
        <v>6</v>
      </c>
      <c r="F9" s="131" t="s">
        <v>16</v>
      </c>
      <c r="G9" s="131" t="s">
        <v>16</v>
      </c>
      <c r="H9" s="131" t="s">
        <v>16</v>
      </c>
      <c r="I9" s="131" t="s">
        <v>16</v>
      </c>
      <c r="J9" s="54">
        <v>608600</v>
      </c>
      <c r="K9" s="145" t="str">
        <f t="shared" si="0"/>
        <v>Nm3</v>
      </c>
      <c r="L9" s="55">
        <v>2</v>
      </c>
      <c r="M9" s="38">
        <v>56.9</v>
      </c>
      <c r="N9" s="39" t="s">
        <v>7</v>
      </c>
      <c r="O9" s="56">
        <v>3.349E-05</v>
      </c>
      <c r="P9" s="145" t="str">
        <f t="shared" si="1"/>
        <v>TJ/Nm3</v>
      </c>
      <c r="Q9" s="40" t="s">
        <v>161</v>
      </c>
      <c r="R9" s="55" t="s">
        <v>7</v>
      </c>
      <c r="S9" s="153">
        <v>1</v>
      </c>
      <c r="T9" s="153" t="s">
        <v>16</v>
      </c>
      <c r="U9" s="41">
        <v>1159.7</v>
      </c>
      <c r="V9" s="128" t="str">
        <f>IF(U9="","",IF($U$7+$U$8&lt;=50000,"A",IF($U$7+$U$8&lt;=500000,"B",IF($U$7+$U$8&gt;500000,"C"))))</f>
        <v>A</v>
      </c>
      <c r="W9" s="246" t="str">
        <f>IF(U9="","",IF($U$7+$U$8&lt;=25000,"TAIP","NE"))</f>
        <v>TAIP</v>
      </c>
    </row>
    <row r="10" spans="1:23" ht="30" customHeight="1">
      <c r="A10" s="345" t="s">
        <v>17</v>
      </c>
      <c r="B10" s="323" t="s">
        <v>246</v>
      </c>
      <c r="C10" s="394" t="s">
        <v>245</v>
      </c>
      <c r="D10" s="80" t="s">
        <v>5</v>
      </c>
      <c r="E10" s="95" t="s">
        <v>56</v>
      </c>
      <c r="F10" s="131" t="s">
        <v>16</v>
      </c>
      <c r="G10" s="131" t="s">
        <v>16</v>
      </c>
      <c r="H10" s="131" t="s">
        <v>16</v>
      </c>
      <c r="I10" s="131" t="s">
        <v>16</v>
      </c>
      <c r="J10" s="54">
        <v>159.9</v>
      </c>
      <c r="K10" s="145" t="str">
        <f t="shared" si="0"/>
        <v>t</v>
      </c>
      <c r="L10" s="55">
        <v>2</v>
      </c>
      <c r="M10" s="38">
        <v>102</v>
      </c>
      <c r="N10" s="39" t="s">
        <v>7</v>
      </c>
      <c r="O10" s="56">
        <v>0.01172</v>
      </c>
      <c r="P10" s="145" t="str">
        <f t="shared" si="1"/>
        <v>TJ/t</v>
      </c>
      <c r="Q10" s="40" t="s">
        <v>161</v>
      </c>
      <c r="R10" s="55" t="s">
        <v>7</v>
      </c>
      <c r="S10" s="153">
        <v>1</v>
      </c>
      <c r="T10" s="153" t="s">
        <v>16</v>
      </c>
      <c r="U10" s="41">
        <v>191.2</v>
      </c>
      <c r="V10" s="128" t="str">
        <f>IF(U10="","",IF($U$7+$U$8&lt;=50000,"A",IF($U$7+$U$8&lt;=500000,"B",IF($U$7+$U$8&gt;500000,"C"))))</f>
        <v>A</v>
      </c>
      <c r="W10" s="246" t="str">
        <f>IF(U10="","",IF($U$7+$U$8&lt;=25000,"TAIP","NE"))</f>
        <v>TAIP</v>
      </c>
    </row>
    <row r="11" spans="1:23" ht="30" customHeight="1">
      <c r="A11" s="345" t="s">
        <v>17</v>
      </c>
      <c r="B11" s="342" t="s">
        <v>246</v>
      </c>
      <c r="C11" s="395" t="s">
        <v>245</v>
      </c>
      <c r="D11" s="57" t="s">
        <v>5</v>
      </c>
      <c r="E11" s="95" t="s">
        <v>159</v>
      </c>
      <c r="F11" s="131" t="s">
        <v>16</v>
      </c>
      <c r="G11" s="131" t="s">
        <v>16</v>
      </c>
      <c r="H11" s="131" t="s">
        <v>16</v>
      </c>
      <c r="I11" s="131" t="s">
        <v>16</v>
      </c>
      <c r="J11" s="54">
        <v>7994.06</v>
      </c>
      <c r="K11" s="145" t="str">
        <f t="shared" si="0"/>
        <v>t</v>
      </c>
      <c r="L11" s="55">
        <v>1</v>
      </c>
      <c r="M11" s="38">
        <v>0</v>
      </c>
      <c r="N11" s="39" t="s">
        <v>7</v>
      </c>
      <c r="O11" s="56">
        <v>0.0082</v>
      </c>
      <c r="P11" s="145" t="str">
        <f t="shared" si="1"/>
        <v>TJ/t</v>
      </c>
      <c r="Q11" s="40" t="s">
        <v>161</v>
      </c>
      <c r="R11" s="55" t="s">
        <v>7</v>
      </c>
      <c r="S11" s="153">
        <v>1</v>
      </c>
      <c r="T11" s="153" t="s">
        <v>16</v>
      </c>
      <c r="U11" s="41">
        <v>0</v>
      </c>
      <c r="V11" s="128" t="str">
        <f>IF(U11="","",IF($U$7+$U$8&lt;=50000,"A",IF($U$7+$U$8&lt;=500000,"B",IF($U$7+$U$8&gt;500000,"C"))))</f>
        <v>A</v>
      </c>
      <c r="W11" s="246" t="str">
        <f>IF(U11="","",IF($U$7+$U$8&lt;=25000,"TAIP","NE"))</f>
        <v>TAIP</v>
      </c>
    </row>
    <row r="12" spans="1:23" ht="30" customHeight="1">
      <c r="A12" s="345" t="s">
        <v>17</v>
      </c>
      <c r="B12" s="322" t="s">
        <v>13</v>
      </c>
      <c r="C12" s="396" t="s">
        <v>247</v>
      </c>
      <c r="D12" s="59" t="s">
        <v>5</v>
      </c>
      <c r="E12" s="43" t="s">
        <v>6</v>
      </c>
      <c r="F12" s="130" t="s">
        <v>16</v>
      </c>
      <c r="G12" s="130" t="s">
        <v>16</v>
      </c>
      <c r="H12" s="130" t="s">
        <v>16</v>
      </c>
      <c r="I12" s="130" t="s">
        <v>16</v>
      </c>
      <c r="J12" s="44">
        <v>11825250</v>
      </c>
      <c r="K12" s="146" t="str">
        <f t="shared" si="0"/>
        <v>Nm3</v>
      </c>
      <c r="L12" s="45">
        <v>3</v>
      </c>
      <c r="M12" s="47">
        <v>56.9</v>
      </c>
      <c r="N12" s="48" t="s">
        <v>7</v>
      </c>
      <c r="O12" s="46">
        <v>3.349E-05</v>
      </c>
      <c r="P12" s="146" t="str">
        <f t="shared" si="1"/>
        <v>TJ/Nm3</v>
      </c>
      <c r="Q12" s="49" t="s">
        <v>161</v>
      </c>
      <c r="R12" s="45" t="s">
        <v>7</v>
      </c>
      <c r="S12" s="154">
        <v>1</v>
      </c>
      <c r="T12" s="154" t="s">
        <v>16</v>
      </c>
      <c r="U12" s="50">
        <v>22534</v>
      </c>
      <c r="V12" s="127" t="str">
        <f>IF(U12="","",IF($U$12+$U$13+$U$14&lt;=50000,"A",IF($U$12+$U$13+$U$14&lt;=500000,"B",IF($U$12+$U$13+$U$14&gt;500000,"C"))))</f>
        <v>A</v>
      </c>
      <c r="W12" s="245" t="str">
        <f>IF(U12="","",IF($U$12+$U$13+$U$14&lt;=25000,"TAIP","NE"))</f>
        <v>TAIP</v>
      </c>
    </row>
    <row r="13" spans="1:23" ht="30" customHeight="1">
      <c r="A13" s="345" t="s">
        <v>17</v>
      </c>
      <c r="B13" s="322" t="s">
        <v>13</v>
      </c>
      <c r="C13" s="396" t="s">
        <v>247</v>
      </c>
      <c r="D13" s="59" t="s">
        <v>5</v>
      </c>
      <c r="E13" s="43" t="s">
        <v>30</v>
      </c>
      <c r="F13" s="130" t="s">
        <v>16</v>
      </c>
      <c r="G13" s="130" t="s">
        <v>16</v>
      </c>
      <c r="H13" s="130" t="s">
        <v>16</v>
      </c>
      <c r="I13" s="130" t="s">
        <v>16</v>
      </c>
      <c r="J13" s="44">
        <v>32.74</v>
      </c>
      <c r="K13" s="146" t="str">
        <f t="shared" si="0"/>
        <v>t</v>
      </c>
      <c r="L13" s="45">
        <v>2</v>
      </c>
      <c r="M13" s="47">
        <v>77.4</v>
      </c>
      <c r="N13" s="48" t="s">
        <v>7</v>
      </c>
      <c r="O13" s="46">
        <v>0.0381</v>
      </c>
      <c r="P13" s="146" t="str">
        <f t="shared" si="1"/>
        <v>TJ/t</v>
      </c>
      <c r="Q13" s="49" t="s">
        <v>161</v>
      </c>
      <c r="R13" s="45" t="s">
        <v>7</v>
      </c>
      <c r="S13" s="154">
        <v>1</v>
      </c>
      <c r="T13" s="154" t="s">
        <v>16</v>
      </c>
      <c r="U13" s="50">
        <v>96.5</v>
      </c>
      <c r="V13" s="127" t="str">
        <f>IF(U13="","",IF($U$12+$U$13+$U$14&lt;=50000,"A",IF($U$12+$U$13+$U$14&lt;=500000,"B",IF($U$12+$U$13+$U$14&gt;500000,"C"))))</f>
        <v>A</v>
      </c>
      <c r="W13" s="245" t="str">
        <f>IF(U13="","",IF($U$12+$U$13+$U$14&lt;=25000,"TAIP","NE"))</f>
        <v>TAIP</v>
      </c>
    </row>
    <row r="14" spans="1:23" ht="30" customHeight="1">
      <c r="A14" s="345" t="s">
        <v>17</v>
      </c>
      <c r="B14" s="341" t="s">
        <v>13</v>
      </c>
      <c r="C14" s="397" t="s">
        <v>247</v>
      </c>
      <c r="D14" s="349" t="s">
        <v>5</v>
      </c>
      <c r="E14" s="43" t="s">
        <v>159</v>
      </c>
      <c r="F14" s="130" t="s">
        <v>16</v>
      </c>
      <c r="G14" s="130" t="s">
        <v>16</v>
      </c>
      <c r="H14" s="130" t="s">
        <v>16</v>
      </c>
      <c r="I14" s="130" t="s">
        <v>16</v>
      </c>
      <c r="J14" s="44">
        <v>4132.79</v>
      </c>
      <c r="K14" s="146" t="str">
        <f t="shared" si="0"/>
        <v>t</v>
      </c>
      <c r="L14" s="45" t="s">
        <v>16</v>
      </c>
      <c r="M14" s="47">
        <v>0</v>
      </c>
      <c r="N14" s="48">
        <v>1</v>
      </c>
      <c r="O14" s="46">
        <v>0.0156</v>
      </c>
      <c r="P14" s="146" t="str">
        <f t="shared" si="1"/>
        <v>TJ/t</v>
      </c>
      <c r="Q14" s="49" t="s">
        <v>161</v>
      </c>
      <c r="R14" s="45" t="s">
        <v>7</v>
      </c>
      <c r="S14" s="154">
        <v>1</v>
      </c>
      <c r="T14" s="154">
        <v>1</v>
      </c>
      <c r="U14" s="50">
        <v>0</v>
      </c>
      <c r="V14" s="127" t="str">
        <f>IF(U14="","",IF($U$12+$U$13+$U$14&lt;=50000,"A",IF($U$12+$U$13+$U$14&lt;=500000,"B",IF($U$12+$U$13+$U$14&gt;500000,"C"))))</f>
        <v>A</v>
      </c>
      <c r="W14" s="245" t="str">
        <f>IF(U14="","",IF($U$12+$U$13+$U$14&lt;=25000,"TAIP","NE"))</f>
        <v>TAIP</v>
      </c>
    </row>
    <row r="15" spans="1:23" ht="30" customHeight="1">
      <c r="A15" s="345" t="s">
        <v>17</v>
      </c>
      <c r="B15" s="311" t="s">
        <v>14</v>
      </c>
      <c r="C15" s="398" t="s">
        <v>248</v>
      </c>
      <c r="D15" s="186" t="s">
        <v>5</v>
      </c>
      <c r="E15" s="53" t="s">
        <v>159</v>
      </c>
      <c r="F15" s="131" t="s">
        <v>16</v>
      </c>
      <c r="G15" s="131" t="s">
        <v>16</v>
      </c>
      <c r="H15" s="131" t="s">
        <v>16</v>
      </c>
      <c r="I15" s="131" t="s">
        <v>16</v>
      </c>
      <c r="J15" s="54">
        <v>11234</v>
      </c>
      <c r="K15" s="145" t="str">
        <f t="shared" si="0"/>
        <v>t</v>
      </c>
      <c r="L15" s="55">
        <v>1</v>
      </c>
      <c r="M15" s="38">
        <v>0</v>
      </c>
      <c r="N15" s="39" t="s">
        <v>16</v>
      </c>
      <c r="O15" s="56" t="s">
        <v>16</v>
      </c>
      <c r="P15" s="145" t="str">
        <f t="shared" si="1"/>
        <v>TJ/t</v>
      </c>
      <c r="Q15" s="40" t="s">
        <v>341</v>
      </c>
      <c r="R15" s="55" t="s">
        <v>16</v>
      </c>
      <c r="S15" s="153">
        <v>1</v>
      </c>
      <c r="T15" s="153" t="s">
        <v>16</v>
      </c>
      <c r="U15" s="41">
        <v>0</v>
      </c>
      <c r="V15" s="128" t="str">
        <f>IF(U15="","",IF(U15&lt;=50000,"A",IF(U15&lt;=500000,"B",IF(U15&gt;500000,"C"))))</f>
        <v>A</v>
      </c>
      <c r="W15" s="246" t="str">
        <f>IF(U15="","",IF(U15&lt;=25000,"TAIP","NE"))</f>
        <v>TAIP</v>
      </c>
    </row>
    <row r="16" spans="1:23" ht="30" customHeight="1">
      <c r="A16" s="345" t="s">
        <v>17</v>
      </c>
      <c r="B16" s="72" t="s">
        <v>15</v>
      </c>
      <c r="C16" s="386" t="s">
        <v>249</v>
      </c>
      <c r="D16" s="348" t="s">
        <v>5</v>
      </c>
      <c r="E16" s="68" t="s">
        <v>250</v>
      </c>
      <c r="F16" s="130">
        <v>580.22</v>
      </c>
      <c r="G16" s="130">
        <v>652.53</v>
      </c>
      <c r="H16" s="130">
        <v>0</v>
      </c>
      <c r="I16" s="130">
        <v>0</v>
      </c>
      <c r="J16" s="44">
        <v>17.69</v>
      </c>
      <c r="K16" s="146" t="str">
        <f t="shared" si="0"/>
        <v>t</v>
      </c>
      <c r="L16" s="45">
        <v>1</v>
      </c>
      <c r="M16" s="47">
        <v>77.6</v>
      </c>
      <c r="N16" s="48" t="s">
        <v>7</v>
      </c>
      <c r="O16" s="46">
        <v>0.04006</v>
      </c>
      <c r="P16" s="146" t="str">
        <f t="shared" si="1"/>
        <v>TJ/t</v>
      </c>
      <c r="Q16" s="49" t="s">
        <v>161</v>
      </c>
      <c r="R16" s="45" t="s">
        <v>7</v>
      </c>
      <c r="S16" s="154">
        <v>1</v>
      </c>
      <c r="T16" s="154" t="s">
        <v>16</v>
      </c>
      <c r="U16" s="50">
        <v>55</v>
      </c>
      <c r="V16" s="127" t="str">
        <f>IF(U16="","",IF(U16&lt;=50000,"A",IF(U16&lt;=500000,"B",IF(U16&gt;500000,"C"))))</f>
        <v>A</v>
      </c>
      <c r="W16" s="245" t="str">
        <f>IF(U16="","",IF(U16&lt;=25000,"TAIP","NE"))</f>
        <v>TAIP</v>
      </c>
    </row>
    <row r="17" spans="1:23" ht="30" customHeight="1" thickBot="1">
      <c r="A17" s="345" t="s">
        <v>17</v>
      </c>
      <c r="B17" s="118" t="s">
        <v>15</v>
      </c>
      <c r="C17" s="399" t="s">
        <v>249</v>
      </c>
      <c r="D17" s="349" t="s">
        <v>5</v>
      </c>
      <c r="E17" s="68" t="s">
        <v>159</v>
      </c>
      <c r="F17" s="130">
        <v>0</v>
      </c>
      <c r="G17" s="130">
        <v>370.15</v>
      </c>
      <c r="H17" s="130">
        <v>16213.14</v>
      </c>
      <c r="I17" s="130">
        <v>0</v>
      </c>
      <c r="J17" s="44">
        <v>15842.99</v>
      </c>
      <c r="K17" s="146" t="str">
        <f t="shared" si="0"/>
        <v>t</v>
      </c>
      <c r="L17" s="45" t="s">
        <v>16</v>
      </c>
      <c r="M17" s="47">
        <v>0</v>
      </c>
      <c r="N17" s="48" t="s">
        <v>16</v>
      </c>
      <c r="O17" s="46">
        <v>0.01075</v>
      </c>
      <c r="P17" s="146" t="str">
        <f t="shared" si="1"/>
        <v>TJ/t</v>
      </c>
      <c r="Q17" s="49" t="s">
        <v>161</v>
      </c>
      <c r="R17" s="45">
        <v>1</v>
      </c>
      <c r="S17" s="154">
        <v>1</v>
      </c>
      <c r="T17" s="154">
        <v>1</v>
      </c>
      <c r="U17" s="50">
        <v>0</v>
      </c>
      <c r="V17" s="127" t="str">
        <f>IF(U17="","",IF(U17&lt;=50000,"A",IF(U17&lt;=500000,"B",IF(U17&gt;500000,"C"))))</f>
        <v>A</v>
      </c>
      <c r="W17" s="245" t="str">
        <f>IF(U17="","",IF(U17&lt;=25000,"TAIP","NE"))</f>
        <v>TAIP</v>
      </c>
    </row>
    <row r="18" spans="1:23" ht="30" customHeight="1">
      <c r="A18" s="222" t="s">
        <v>18</v>
      </c>
      <c r="B18" s="120" t="s">
        <v>19</v>
      </c>
      <c r="C18" s="400" t="s">
        <v>180</v>
      </c>
      <c r="D18" s="26" t="s">
        <v>5</v>
      </c>
      <c r="E18" s="233" t="s">
        <v>6</v>
      </c>
      <c r="F18" s="234">
        <v>0</v>
      </c>
      <c r="G18" s="234">
        <v>0</v>
      </c>
      <c r="H18" s="234">
        <v>1051046</v>
      </c>
      <c r="I18" s="234">
        <v>0</v>
      </c>
      <c r="J18" s="235">
        <v>1051046</v>
      </c>
      <c r="K18" s="236" t="str">
        <f t="shared" si="0"/>
        <v>Nm3</v>
      </c>
      <c r="L18" s="27">
        <v>2</v>
      </c>
      <c r="M18" s="238">
        <v>55.23</v>
      </c>
      <c r="N18" s="239" t="s">
        <v>7</v>
      </c>
      <c r="O18" s="237">
        <v>3.349E-05</v>
      </c>
      <c r="P18" s="236" t="str">
        <f t="shared" si="1"/>
        <v>TJ/Nm3</v>
      </c>
      <c r="Q18" s="240" t="s">
        <v>162</v>
      </c>
      <c r="R18" s="27" t="s">
        <v>8</v>
      </c>
      <c r="S18" s="241">
        <v>1</v>
      </c>
      <c r="T18" s="241">
        <v>0</v>
      </c>
      <c r="U18" s="242">
        <v>1944.0700717242</v>
      </c>
      <c r="V18" s="243" t="str">
        <f>IF(U18="","",IF($U$18+$U$19&lt;=50000,"A",IF($U$18+$U$19&lt;=500000,"B",IF($U$18+$U$19&gt;500000,"C"))))</f>
        <v>A</v>
      </c>
      <c r="W18" s="244" t="str">
        <f>IF(U18="","",IF($U$18+$U$19&lt;=25000,"TAIP","NE"))</f>
        <v>TAIP</v>
      </c>
    </row>
    <row r="19" spans="1:23" ht="30" customHeight="1">
      <c r="A19" s="223" t="s">
        <v>18</v>
      </c>
      <c r="B19" s="124" t="s">
        <v>19</v>
      </c>
      <c r="C19" s="401" t="s">
        <v>180</v>
      </c>
      <c r="D19" s="348" t="s">
        <v>20</v>
      </c>
      <c r="E19" s="72" t="s">
        <v>21</v>
      </c>
      <c r="F19" s="130">
        <v>0</v>
      </c>
      <c r="G19" s="130">
        <v>0</v>
      </c>
      <c r="H19" s="130">
        <v>15309.02</v>
      </c>
      <c r="I19" s="130">
        <v>0</v>
      </c>
      <c r="J19" s="44">
        <v>15309.02</v>
      </c>
      <c r="K19" s="146" t="str">
        <f t="shared" si="0"/>
        <v>t</v>
      </c>
      <c r="L19" s="45">
        <v>2</v>
      </c>
      <c r="M19" s="47">
        <v>0.09642</v>
      </c>
      <c r="N19" s="48">
        <v>1</v>
      </c>
      <c r="O19" s="46" t="s">
        <v>16</v>
      </c>
      <c r="P19" s="146" t="str">
        <f t="shared" si="1"/>
        <v>TJ/t</v>
      </c>
      <c r="Q19" s="48" t="s">
        <v>181</v>
      </c>
      <c r="R19" s="45" t="s">
        <v>16</v>
      </c>
      <c r="S19" s="47">
        <v>1</v>
      </c>
      <c r="T19" s="47">
        <v>0</v>
      </c>
      <c r="U19" s="44">
        <v>1476.0957084000001</v>
      </c>
      <c r="V19" s="127" t="str">
        <f>IF(U19="","",IF($U$18+$U$19&lt;=50000,"A",IF($U$18+$U$19&lt;=500000,"B",IF($U$18+$U$19&gt;500000,"C"))))</f>
        <v>A</v>
      </c>
      <c r="W19" s="245" t="str">
        <f>IF(U19="","",IF($U$18+$U$19&lt;=25000,"TAIP","NE"))</f>
        <v>TAIP</v>
      </c>
    </row>
    <row r="20" spans="1:23" ht="30" customHeight="1">
      <c r="A20" s="223" t="s">
        <v>18</v>
      </c>
      <c r="B20" s="106" t="s">
        <v>183</v>
      </c>
      <c r="C20" s="402" t="s">
        <v>182</v>
      </c>
      <c r="D20" s="52" t="s">
        <v>5</v>
      </c>
      <c r="E20" s="95" t="s">
        <v>6</v>
      </c>
      <c r="F20" s="131" t="s">
        <v>16</v>
      </c>
      <c r="G20" s="131" t="s">
        <v>16</v>
      </c>
      <c r="H20" s="131" t="s">
        <v>16</v>
      </c>
      <c r="I20" s="131" t="s">
        <v>16</v>
      </c>
      <c r="J20" s="54">
        <v>133493</v>
      </c>
      <c r="K20" s="145" t="str">
        <f t="shared" si="0"/>
        <v>Nm3</v>
      </c>
      <c r="L20" s="36">
        <v>2</v>
      </c>
      <c r="M20" s="38">
        <v>56.9</v>
      </c>
      <c r="N20" s="39" t="s">
        <v>7</v>
      </c>
      <c r="O20" s="37">
        <v>3.349E-05</v>
      </c>
      <c r="P20" s="145" t="str">
        <f t="shared" si="1"/>
        <v>TJ/Nm3</v>
      </c>
      <c r="Q20" s="40" t="s">
        <v>162</v>
      </c>
      <c r="R20" s="36" t="s">
        <v>7</v>
      </c>
      <c r="S20" s="153">
        <v>1</v>
      </c>
      <c r="T20" s="153">
        <v>0</v>
      </c>
      <c r="U20" s="41">
        <v>254.381724433</v>
      </c>
      <c r="V20" s="128" t="str">
        <f>IF(U20="","",IF(U20&lt;=50000,"A",IF(U20&lt;=500000,"B",IF(U20&gt;500000,"C"))))</f>
        <v>A</v>
      </c>
      <c r="W20" s="246" t="str">
        <f>IF(U20="","",IF(U20&lt;=25000,"TAIP","NE"))</f>
        <v>TAIP</v>
      </c>
    </row>
    <row r="21" spans="1:23" ht="30" customHeight="1">
      <c r="A21" s="223" t="s">
        <v>18</v>
      </c>
      <c r="B21" s="115" t="s">
        <v>183</v>
      </c>
      <c r="C21" s="403" t="s">
        <v>182</v>
      </c>
      <c r="D21" s="57" t="s">
        <v>5</v>
      </c>
      <c r="E21" s="286" t="s">
        <v>159</v>
      </c>
      <c r="F21" s="193" t="s">
        <v>16</v>
      </c>
      <c r="G21" s="193" t="s">
        <v>16</v>
      </c>
      <c r="H21" s="193" t="s">
        <v>16</v>
      </c>
      <c r="I21" s="193" t="s">
        <v>16</v>
      </c>
      <c r="J21" s="194">
        <v>76879.546</v>
      </c>
      <c r="K21" s="195" t="str">
        <f t="shared" si="0"/>
        <v>t</v>
      </c>
      <c r="L21" s="78">
        <v>2</v>
      </c>
      <c r="M21" s="197">
        <v>0</v>
      </c>
      <c r="N21" s="198">
        <v>1</v>
      </c>
      <c r="O21" s="196">
        <v>0.006993</v>
      </c>
      <c r="P21" s="195" t="str">
        <f t="shared" si="1"/>
        <v>TJ/t</v>
      </c>
      <c r="Q21" s="199" t="s">
        <v>162</v>
      </c>
      <c r="R21" s="78" t="s">
        <v>7</v>
      </c>
      <c r="S21" s="200">
        <v>1</v>
      </c>
      <c r="T21" s="200">
        <v>1</v>
      </c>
      <c r="U21" s="201">
        <v>0</v>
      </c>
      <c r="V21" s="128" t="str">
        <f>IF(U21="","",IF(U21&lt;=50000,"A",IF(U21&lt;=500000,"B",IF(U21&gt;500000,"C"))))</f>
        <v>A</v>
      </c>
      <c r="W21" s="246" t="str">
        <f>IF(U21="","",IF(U21&lt;=25000,"TAIP","NE"))</f>
        <v>TAIP</v>
      </c>
    </row>
    <row r="22" spans="1:23" ht="30" customHeight="1">
      <c r="A22" s="223" t="s">
        <v>18</v>
      </c>
      <c r="B22" s="124" t="s">
        <v>188</v>
      </c>
      <c r="C22" s="387" t="s">
        <v>187</v>
      </c>
      <c r="D22" s="59" t="s">
        <v>5</v>
      </c>
      <c r="E22" s="43" t="s">
        <v>6</v>
      </c>
      <c r="F22" s="159" t="s">
        <v>16</v>
      </c>
      <c r="G22" s="159" t="s">
        <v>16</v>
      </c>
      <c r="H22" s="159" t="s">
        <v>16</v>
      </c>
      <c r="I22" s="159" t="s">
        <v>16</v>
      </c>
      <c r="J22" s="160">
        <v>252419822</v>
      </c>
      <c r="K22" s="350" t="str">
        <f t="shared" si="0"/>
        <v>Nm3</v>
      </c>
      <c r="L22" s="348">
        <v>4</v>
      </c>
      <c r="M22" s="203">
        <v>55.21083</v>
      </c>
      <c r="N22" s="204">
        <v>3</v>
      </c>
      <c r="O22" s="352">
        <v>3.380509055E-05</v>
      </c>
      <c r="P22" s="350" t="str">
        <f t="shared" si="1"/>
        <v>TJ/Nm3</v>
      </c>
      <c r="Q22" s="205" t="s">
        <v>161</v>
      </c>
      <c r="R22" s="348">
        <v>3</v>
      </c>
      <c r="S22" s="206">
        <v>1</v>
      </c>
      <c r="T22" s="206">
        <v>0</v>
      </c>
      <c r="U22" s="207">
        <v>471118.1498523263</v>
      </c>
      <c r="V22" s="127" t="str">
        <f>IF(U22="","",IF($U$22+$U$23&lt;=50000,"A",IF($U$22+$U$23&lt;=500000,"B",IF($U$22+$U$23&gt;500000,"C"))))</f>
        <v>C</v>
      </c>
      <c r="W22" s="245" t="str">
        <f>IF(U22="","",IF($U$22+$U$23&lt;=25000,"TAIP","NE"))</f>
        <v>NE</v>
      </c>
    </row>
    <row r="23" spans="1:23" ht="30" customHeight="1">
      <c r="A23" s="223" t="s">
        <v>18</v>
      </c>
      <c r="B23" s="117" t="s">
        <v>188</v>
      </c>
      <c r="C23" s="399" t="s">
        <v>187</v>
      </c>
      <c r="D23" s="349" t="s">
        <v>5</v>
      </c>
      <c r="E23" s="43" t="s">
        <v>12</v>
      </c>
      <c r="F23" s="130">
        <v>53472</v>
      </c>
      <c r="G23" s="130">
        <v>20373</v>
      </c>
      <c r="H23" s="130">
        <v>0</v>
      </c>
      <c r="I23" s="130">
        <v>0</v>
      </c>
      <c r="J23" s="44">
        <v>33099</v>
      </c>
      <c r="K23" s="146" t="str">
        <f t="shared" si="0"/>
        <v>t</v>
      </c>
      <c r="L23" s="45">
        <v>4</v>
      </c>
      <c r="M23" s="47">
        <v>78.4077</v>
      </c>
      <c r="N23" s="48">
        <v>3</v>
      </c>
      <c r="O23" s="46">
        <v>0.03995147</v>
      </c>
      <c r="P23" s="146" t="str">
        <f t="shared" si="1"/>
        <v>TJ/t</v>
      </c>
      <c r="Q23" s="48" t="s">
        <v>161</v>
      </c>
      <c r="R23" s="45">
        <v>3</v>
      </c>
      <c r="S23" s="47">
        <v>1</v>
      </c>
      <c r="T23" s="47">
        <v>0</v>
      </c>
      <c r="U23" s="44">
        <v>103682.7126370846</v>
      </c>
      <c r="V23" s="127" t="str">
        <f>IF(U23="","",IF($U$22+$U$23&lt;=50000,"A",IF($U$22+$U$23&lt;=500000,"B",IF($U$22+$U$23&gt;500000,"C"))))</f>
        <v>C</v>
      </c>
      <c r="W23" s="245" t="str">
        <f>IF(U23="","",IF($U$22+$U$23&lt;=25000,"TAIP","NE"))</f>
        <v>NE</v>
      </c>
    </row>
    <row r="24" spans="1:23" ht="30" customHeight="1">
      <c r="A24" s="223" t="s">
        <v>18</v>
      </c>
      <c r="B24" s="182" t="s">
        <v>23</v>
      </c>
      <c r="C24" s="398" t="s">
        <v>194</v>
      </c>
      <c r="D24" s="186" t="s">
        <v>5</v>
      </c>
      <c r="E24" s="183" t="s">
        <v>6</v>
      </c>
      <c r="F24" s="220" t="s">
        <v>16</v>
      </c>
      <c r="G24" s="220" t="s">
        <v>16</v>
      </c>
      <c r="H24" s="220" t="s">
        <v>16</v>
      </c>
      <c r="I24" s="220" t="s">
        <v>16</v>
      </c>
      <c r="J24" s="218">
        <v>2777618</v>
      </c>
      <c r="K24" s="225" t="str">
        <f t="shared" si="0"/>
        <v>Nm3</v>
      </c>
      <c r="L24" s="184">
        <v>2</v>
      </c>
      <c r="M24" s="210">
        <v>56.9</v>
      </c>
      <c r="N24" s="211" t="s">
        <v>7</v>
      </c>
      <c r="O24" s="226">
        <v>3.349E-05</v>
      </c>
      <c r="P24" s="225" t="str">
        <f t="shared" si="1"/>
        <v>TJ/Nm3</v>
      </c>
      <c r="Q24" s="76" t="s">
        <v>161</v>
      </c>
      <c r="R24" s="184" t="s">
        <v>7</v>
      </c>
      <c r="S24" s="156">
        <v>1</v>
      </c>
      <c r="T24" s="156">
        <v>0</v>
      </c>
      <c r="U24" s="77">
        <v>5292.976086057999</v>
      </c>
      <c r="V24" s="202" t="str">
        <f>IF(U24="","",IF(U24&lt;=50000,"A",IF(U24&lt;=500000,"B",IF(U24&gt;500000,"C"))))</f>
        <v>A</v>
      </c>
      <c r="W24" s="250" t="str">
        <f>IF(U24="","",IF(U24&lt;=25000,"TAIP","NE"))</f>
        <v>TAIP</v>
      </c>
    </row>
    <row r="25" spans="1:23" ht="30" customHeight="1">
      <c r="A25" s="223" t="s">
        <v>18</v>
      </c>
      <c r="B25" s="71" t="s">
        <v>137</v>
      </c>
      <c r="C25" s="386" t="s">
        <v>195</v>
      </c>
      <c r="D25" s="348" t="s">
        <v>5</v>
      </c>
      <c r="E25" s="68" t="s">
        <v>6</v>
      </c>
      <c r="F25" s="130">
        <v>0</v>
      </c>
      <c r="G25" s="130">
        <v>0</v>
      </c>
      <c r="H25" s="130">
        <v>0</v>
      </c>
      <c r="I25" s="130">
        <v>0</v>
      </c>
      <c r="J25" s="44">
        <v>3450</v>
      </c>
      <c r="K25" s="146" t="str">
        <f t="shared" si="0"/>
        <v>Nm3</v>
      </c>
      <c r="L25" s="45">
        <v>2</v>
      </c>
      <c r="M25" s="47">
        <v>55.23</v>
      </c>
      <c r="N25" s="48" t="s">
        <v>7</v>
      </c>
      <c r="O25" s="46">
        <v>3.349E-05</v>
      </c>
      <c r="P25" s="146" t="str">
        <f t="shared" si="1"/>
        <v>TJ/Nm3</v>
      </c>
      <c r="Q25" s="48" t="s">
        <v>161</v>
      </c>
      <c r="R25" s="45" t="s">
        <v>7</v>
      </c>
      <c r="S25" s="47">
        <v>1</v>
      </c>
      <c r="T25" s="47">
        <v>0</v>
      </c>
      <c r="U25" s="44">
        <v>6.381301815</v>
      </c>
      <c r="V25" s="127" t="str">
        <f>IF(U25="","",IF($U$25+$U$26+$U$27&lt;=50000,"A",IF($U$25+$U$26+$U$27&lt;=500000,"B",IF($U$25+$U$26+$U$27&gt;500000,"C"))))</f>
        <v>A</v>
      </c>
      <c r="W25" s="245" t="str">
        <f>IF(U25="","",IF($U$25+$U$26+$U$27&lt;=25000,"TAIP","NE"))</f>
        <v>TAIP</v>
      </c>
    </row>
    <row r="26" spans="1:23" ht="30" customHeight="1">
      <c r="A26" s="223" t="s">
        <v>18</v>
      </c>
      <c r="B26" s="117" t="s">
        <v>137</v>
      </c>
      <c r="C26" s="399" t="s">
        <v>195</v>
      </c>
      <c r="D26" s="349" t="s">
        <v>5</v>
      </c>
      <c r="E26" s="68" t="s">
        <v>159</v>
      </c>
      <c r="F26" s="130" t="s">
        <v>16</v>
      </c>
      <c r="G26" s="130" t="s">
        <v>16</v>
      </c>
      <c r="H26" s="130" t="s">
        <v>16</v>
      </c>
      <c r="I26" s="130" t="s">
        <v>16</v>
      </c>
      <c r="J26" s="44">
        <v>8203</v>
      </c>
      <c r="K26" s="146" t="str">
        <f t="shared" si="0"/>
        <v>t</v>
      </c>
      <c r="L26" s="45" t="s">
        <v>7</v>
      </c>
      <c r="M26" s="47">
        <v>0</v>
      </c>
      <c r="N26" s="48" t="s">
        <v>7</v>
      </c>
      <c r="O26" s="46">
        <v>0.0082</v>
      </c>
      <c r="P26" s="146" t="str">
        <f t="shared" si="1"/>
        <v>TJ/t</v>
      </c>
      <c r="Q26" s="48" t="s">
        <v>161</v>
      </c>
      <c r="R26" s="45" t="s">
        <v>7</v>
      </c>
      <c r="S26" s="47">
        <v>1</v>
      </c>
      <c r="T26" s="47">
        <v>1</v>
      </c>
      <c r="U26" s="44">
        <v>0</v>
      </c>
      <c r="V26" s="127" t="str">
        <f>IF(U26="","",IF($U$25+$U$26+$U$27&lt;=50000,"A",IF($U$25+$U$26+$U$27&lt;=500000,"B",IF($U$25+$U$26+$U$27&gt;500000,"C"))))</f>
        <v>A</v>
      </c>
      <c r="W26" s="245" t="str">
        <f>IF(U26="","",IF($U$25+$U$26+$U$27&lt;=25000,"TAIP","NE"))</f>
        <v>TAIP</v>
      </c>
    </row>
    <row r="27" spans="1:23" ht="30" customHeight="1">
      <c r="A27" s="223" t="s">
        <v>18</v>
      </c>
      <c r="B27" s="113" t="s">
        <v>24</v>
      </c>
      <c r="C27" s="390" t="s">
        <v>196</v>
      </c>
      <c r="D27" s="57" t="s">
        <v>5</v>
      </c>
      <c r="E27" s="221" t="s">
        <v>159</v>
      </c>
      <c r="F27" s="193" t="s">
        <v>16</v>
      </c>
      <c r="G27" s="193" t="s">
        <v>16</v>
      </c>
      <c r="H27" s="193" t="s">
        <v>16</v>
      </c>
      <c r="I27" s="193" t="s">
        <v>16</v>
      </c>
      <c r="J27" s="194">
        <v>7034</v>
      </c>
      <c r="K27" s="227" t="str">
        <f t="shared" si="0"/>
        <v>t</v>
      </c>
      <c r="L27" s="61">
        <v>1</v>
      </c>
      <c r="M27" s="228">
        <v>0</v>
      </c>
      <c r="N27" s="229" t="s">
        <v>16</v>
      </c>
      <c r="O27" s="251">
        <v>0.0085</v>
      </c>
      <c r="P27" s="227" t="str">
        <f t="shared" si="1"/>
        <v>TJ/t</v>
      </c>
      <c r="Q27" s="199" t="s">
        <v>162</v>
      </c>
      <c r="R27" s="61">
        <v>2</v>
      </c>
      <c r="S27" s="200">
        <v>1</v>
      </c>
      <c r="T27" s="200">
        <v>1</v>
      </c>
      <c r="U27" s="201">
        <v>0</v>
      </c>
      <c r="V27" s="217" t="str">
        <f>IF(U27="","",IF($U$25+$U$26+$U$27&lt;=50000,"A",IF($U$25+$U$26+$U$27&lt;=500000,"B",IF($U$25+$U$26+$U$27&gt;500000,"C"))))</f>
        <v>A</v>
      </c>
      <c r="W27" s="252" t="str">
        <f>IF(U27="","",IF($U$25+$U$26+$U$27&lt;=25000,"TAIP","NE"))</f>
        <v>TAIP</v>
      </c>
    </row>
    <row r="28" spans="1:23" ht="30" customHeight="1">
      <c r="A28" s="223" t="s">
        <v>18</v>
      </c>
      <c r="B28" s="113" t="s">
        <v>24</v>
      </c>
      <c r="C28" s="390" t="s">
        <v>196</v>
      </c>
      <c r="D28" s="80" t="s">
        <v>10</v>
      </c>
      <c r="E28" s="53" t="s">
        <v>21</v>
      </c>
      <c r="F28" s="473" t="s">
        <v>16</v>
      </c>
      <c r="G28" s="473" t="s">
        <v>16</v>
      </c>
      <c r="H28" s="473" t="s">
        <v>16</v>
      </c>
      <c r="I28" s="473" t="s">
        <v>16</v>
      </c>
      <c r="J28" s="475">
        <v>23288.388</v>
      </c>
      <c r="K28" s="145" t="str">
        <f t="shared" si="0"/>
        <v>t</v>
      </c>
      <c r="L28" s="55">
        <v>1</v>
      </c>
      <c r="M28" s="38">
        <v>0.032695</v>
      </c>
      <c r="N28" s="39">
        <v>2</v>
      </c>
      <c r="O28" s="56" t="s">
        <v>16</v>
      </c>
      <c r="P28" s="145" t="str">
        <f t="shared" si="1"/>
        <v>TJ/t</v>
      </c>
      <c r="Q28" s="40" t="s">
        <v>146</v>
      </c>
      <c r="R28" s="55" t="s">
        <v>16</v>
      </c>
      <c r="S28" s="153">
        <v>1</v>
      </c>
      <c r="T28" s="153">
        <v>0</v>
      </c>
      <c r="U28" s="41">
        <v>761.41384566</v>
      </c>
      <c r="V28" s="128" t="str">
        <f>IF(U28="","",IF($U$28+$U$29&lt;=50000,"A",IF($U$28+$U$29&lt;=500000,"B",IF($U$28+$U$29&gt;500000,"C"))))</f>
        <v>A</v>
      </c>
      <c r="W28" s="246" t="str">
        <f>IF(U28="","",IF($U$28+$U$29&lt;=25000,"TAIP","NE"))</f>
        <v>TAIP</v>
      </c>
    </row>
    <row r="29" spans="1:23" ht="30" customHeight="1">
      <c r="A29" s="223" t="s">
        <v>18</v>
      </c>
      <c r="B29" s="115" t="s">
        <v>24</v>
      </c>
      <c r="C29" s="404" t="s">
        <v>196</v>
      </c>
      <c r="D29" s="57" t="s">
        <v>10</v>
      </c>
      <c r="E29" s="53" t="s">
        <v>22</v>
      </c>
      <c r="F29" s="474"/>
      <c r="G29" s="474"/>
      <c r="H29" s="474"/>
      <c r="I29" s="474"/>
      <c r="J29" s="476"/>
      <c r="K29" s="145" t="str">
        <f t="shared" si="0"/>
        <v>t</v>
      </c>
      <c r="L29" s="55">
        <v>1</v>
      </c>
      <c r="M29" s="38">
        <v>0.0222768</v>
      </c>
      <c r="N29" s="39">
        <v>2</v>
      </c>
      <c r="O29" s="56" t="s">
        <v>16</v>
      </c>
      <c r="P29" s="145" t="str">
        <f t="shared" si="1"/>
        <v>TJ/t</v>
      </c>
      <c r="Q29" s="40" t="s">
        <v>146</v>
      </c>
      <c r="R29" s="55" t="s">
        <v>16</v>
      </c>
      <c r="S29" s="153">
        <v>1</v>
      </c>
      <c r="T29" s="153">
        <v>0</v>
      </c>
      <c r="U29" s="41">
        <v>518.7907617984</v>
      </c>
      <c r="V29" s="128" t="str">
        <f>IF(U29="","",IF($U$28+$U$29&lt;=50000,"A",IF($U$28+$U$29&lt;=500000,"B",IF($U$28+$U$29&gt;500000,"C"))))</f>
        <v>A</v>
      </c>
      <c r="W29" s="246" t="str">
        <f>IF(U29="","",IF($U$28+$U$29&lt;=25000,"TAIP","NE"))</f>
        <v>TAIP</v>
      </c>
    </row>
    <row r="30" spans="1:23" ht="30" customHeight="1">
      <c r="A30" s="223" t="s">
        <v>18</v>
      </c>
      <c r="B30" s="178" t="s">
        <v>138</v>
      </c>
      <c r="C30" s="405" t="s">
        <v>179</v>
      </c>
      <c r="D30" s="179" t="s">
        <v>178</v>
      </c>
      <c r="E30" s="165" t="s">
        <v>16</v>
      </c>
      <c r="F30" s="166" t="s">
        <v>16</v>
      </c>
      <c r="G30" s="166" t="s">
        <v>16</v>
      </c>
      <c r="H30" s="166" t="s">
        <v>16</v>
      </c>
      <c r="I30" s="166" t="s">
        <v>16</v>
      </c>
      <c r="J30" s="167" t="s">
        <v>16</v>
      </c>
      <c r="K30" s="168" t="str">
        <f t="shared" si="0"/>
        <v>-</v>
      </c>
      <c r="L30" s="169" t="s">
        <v>16</v>
      </c>
      <c r="M30" s="171" t="s">
        <v>16</v>
      </c>
      <c r="N30" s="172" t="s">
        <v>16</v>
      </c>
      <c r="O30" s="170" t="s">
        <v>16</v>
      </c>
      <c r="P30" s="168" t="str">
        <f t="shared" si="1"/>
        <v>-</v>
      </c>
      <c r="Q30" s="173" t="s">
        <v>16</v>
      </c>
      <c r="R30" s="169" t="s">
        <v>16</v>
      </c>
      <c r="S30" s="174" t="s">
        <v>16</v>
      </c>
      <c r="T30" s="174" t="s">
        <v>16</v>
      </c>
      <c r="U30" s="175" t="s">
        <v>16</v>
      </c>
      <c r="V30" s="176" t="s">
        <v>16</v>
      </c>
      <c r="W30" s="247" t="s">
        <v>16</v>
      </c>
    </row>
    <row r="31" spans="1:23" ht="30" customHeight="1">
      <c r="A31" s="223" t="s">
        <v>18</v>
      </c>
      <c r="B31" s="106" t="s">
        <v>26</v>
      </c>
      <c r="C31" s="406" t="s">
        <v>197</v>
      </c>
      <c r="D31" s="52" t="s">
        <v>5</v>
      </c>
      <c r="E31" s="95" t="s">
        <v>6</v>
      </c>
      <c r="F31" s="131" t="s">
        <v>16</v>
      </c>
      <c r="G31" s="131" t="s">
        <v>16</v>
      </c>
      <c r="H31" s="131" t="s">
        <v>16</v>
      </c>
      <c r="I31" s="131" t="s">
        <v>16</v>
      </c>
      <c r="J31" s="54">
        <v>175445231</v>
      </c>
      <c r="K31" s="145" t="str">
        <f t="shared" si="0"/>
        <v>Nm3</v>
      </c>
      <c r="L31" s="55">
        <v>4</v>
      </c>
      <c r="M31" s="38">
        <v>55.5885</v>
      </c>
      <c r="N31" s="39">
        <v>3</v>
      </c>
      <c r="O31" s="56">
        <v>3.37112E-05</v>
      </c>
      <c r="P31" s="145" t="str">
        <f t="shared" si="1"/>
        <v>TJ/Nm3</v>
      </c>
      <c r="Q31" s="40" t="s">
        <v>161</v>
      </c>
      <c r="R31" s="55" t="s">
        <v>8</v>
      </c>
      <c r="S31" s="153">
        <v>1</v>
      </c>
      <c r="T31" s="153">
        <v>0</v>
      </c>
      <c r="U31" s="41">
        <v>328776.4750869485</v>
      </c>
      <c r="V31" s="128" t="str">
        <f>IF(U31="","",IF($U$31+$U$32+$U$33&lt;=50000,"A",IF($U$31+$U$32+$U$33&lt;=500000,"B",IF($U$31+$U$32+$U$33&gt;500000,"C"))))</f>
        <v>B</v>
      </c>
      <c r="W31" s="246" t="str">
        <f>IF(U31="","",IF($U$31+$U$32+$U$33&lt;=25000,"TAIP","NE"))</f>
        <v>NE</v>
      </c>
    </row>
    <row r="32" spans="1:23" ht="30" customHeight="1">
      <c r="A32" s="223" t="s">
        <v>18</v>
      </c>
      <c r="B32" s="113" t="s">
        <v>26</v>
      </c>
      <c r="C32" s="407" t="s">
        <v>197</v>
      </c>
      <c r="D32" s="80" t="s">
        <v>5</v>
      </c>
      <c r="E32" s="95" t="s">
        <v>12</v>
      </c>
      <c r="F32" s="131" t="s">
        <v>16</v>
      </c>
      <c r="G32" s="131" t="s">
        <v>16</v>
      </c>
      <c r="H32" s="131" t="s">
        <v>16</v>
      </c>
      <c r="I32" s="131" t="s">
        <v>16</v>
      </c>
      <c r="J32" s="54">
        <v>6.028</v>
      </c>
      <c r="K32" s="145" t="str">
        <f t="shared" si="0"/>
        <v>t</v>
      </c>
      <c r="L32" s="55">
        <v>4</v>
      </c>
      <c r="M32" s="38">
        <v>77.6</v>
      </c>
      <c r="N32" s="39" t="s">
        <v>7</v>
      </c>
      <c r="O32" s="56">
        <v>0.04006</v>
      </c>
      <c r="P32" s="145" t="str">
        <f t="shared" si="1"/>
        <v>TJ/t</v>
      </c>
      <c r="Q32" s="40" t="s">
        <v>161</v>
      </c>
      <c r="R32" s="55" t="s">
        <v>7</v>
      </c>
      <c r="S32" s="153">
        <v>1</v>
      </c>
      <c r="T32" s="153">
        <v>0</v>
      </c>
      <c r="U32" s="41">
        <v>18.738978367999998</v>
      </c>
      <c r="V32" s="128" t="str">
        <f>IF(U32="","",IF($U$31+$U$32+$U$33&lt;=50000,"A",IF($U$31+$U$32+$U$33&lt;=500000,"B",IF($U$31+$U$32+$U$33&gt;500000,"C"))))</f>
        <v>B</v>
      </c>
      <c r="W32" s="246" t="str">
        <f>IF(U32="","",IF($U$31+$U$32+$U$33&lt;=25000,"TAIP","NE"))</f>
        <v>NE</v>
      </c>
    </row>
    <row r="33" spans="1:23" ht="30" customHeight="1">
      <c r="A33" s="223" t="s">
        <v>18</v>
      </c>
      <c r="B33" s="115" t="s">
        <v>26</v>
      </c>
      <c r="C33" s="407" t="s">
        <v>197</v>
      </c>
      <c r="D33" s="57" t="s">
        <v>5</v>
      </c>
      <c r="E33" s="95" t="s">
        <v>159</v>
      </c>
      <c r="F33" s="131" t="s">
        <v>16</v>
      </c>
      <c r="G33" s="131" t="s">
        <v>16</v>
      </c>
      <c r="H33" s="131" t="s">
        <v>16</v>
      </c>
      <c r="I33" s="131" t="s">
        <v>16</v>
      </c>
      <c r="J33" s="54">
        <v>212417.326</v>
      </c>
      <c r="K33" s="145" t="str">
        <f t="shared" si="0"/>
        <v>t</v>
      </c>
      <c r="L33" s="55" t="s">
        <v>16</v>
      </c>
      <c r="M33" s="38">
        <v>0</v>
      </c>
      <c r="N33" s="39" t="s">
        <v>16</v>
      </c>
      <c r="O33" s="56">
        <v>0.0156</v>
      </c>
      <c r="P33" s="145" t="str">
        <f t="shared" si="1"/>
        <v>TJ/t</v>
      </c>
      <c r="Q33" s="40" t="s">
        <v>161</v>
      </c>
      <c r="R33" s="55">
        <v>1</v>
      </c>
      <c r="S33" s="153">
        <v>1</v>
      </c>
      <c r="T33" s="153">
        <v>1</v>
      </c>
      <c r="U33" s="41">
        <v>0</v>
      </c>
      <c r="V33" s="128" t="str">
        <f>IF(U33="","",IF($U$31+$U$32+$U$33&lt;=50000,"A",IF($U$31+$U$32+$U$33&lt;=500000,"B",IF($U$31+$U$32+$U$33&gt;500000,"C"))))</f>
        <v>B</v>
      </c>
      <c r="W33" s="246" t="str">
        <f>IF(U33="","",IF($U$31+$U$32+$U$33&lt;=25000,"TAIP","NE"))</f>
        <v>NE</v>
      </c>
    </row>
    <row r="34" spans="1:23" ht="30" customHeight="1">
      <c r="A34" s="223" t="s">
        <v>18</v>
      </c>
      <c r="B34" s="456" t="s">
        <v>27</v>
      </c>
      <c r="C34" s="386" t="s">
        <v>198</v>
      </c>
      <c r="D34" s="42" t="s">
        <v>5</v>
      </c>
      <c r="E34" s="68" t="s">
        <v>6</v>
      </c>
      <c r="F34" s="130" t="s">
        <v>16</v>
      </c>
      <c r="G34" s="130" t="s">
        <v>16</v>
      </c>
      <c r="H34" s="130" t="s">
        <v>16</v>
      </c>
      <c r="I34" s="130" t="s">
        <v>16</v>
      </c>
      <c r="J34" s="44">
        <v>120524696</v>
      </c>
      <c r="K34" s="146" t="str">
        <f t="shared" si="0"/>
        <v>Nm3</v>
      </c>
      <c r="L34" s="45">
        <v>4</v>
      </c>
      <c r="M34" s="47">
        <v>56.2065</v>
      </c>
      <c r="N34" s="48">
        <v>3</v>
      </c>
      <c r="O34" s="46">
        <v>3.36935E-05</v>
      </c>
      <c r="P34" s="146" t="str">
        <f t="shared" si="1"/>
        <v>TJ/Nm3</v>
      </c>
      <c r="Q34" s="48" t="s">
        <v>161</v>
      </c>
      <c r="R34" s="45" t="s">
        <v>8</v>
      </c>
      <c r="S34" s="47">
        <v>1</v>
      </c>
      <c r="T34" s="47">
        <v>0</v>
      </c>
      <c r="U34" s="44">
        <v>228248.91091328158</v>
      </c>
      <c r="V34" s="127" t="str">
        <f>IF(U34="","",IF($U$34+$U$35&lt;=50000,"A",IF($U$34+$U$35&lt;=500000,"B",IF($U$34+$U$35&gt;500000,"C"))))</f>
        <v>B</v>
      </c>
      <c r="W34" s="245" t="str">
        <f>IF(U34="","",IF($U$34+$U$35&lt;=25000,"TAIP","NE"))</f>
        <v>NE</v>
      </c>
    </row>
    <row r="35" spans="1:23" ht="30" customHeight="1">
      <c r="A35" s="223" t="s">
        <v>18</v>
      </c>
      <c r="B35" s="457" t="s">
        <v>27</v>
      </c>
      <c r="C35" s="399" t="s">
        <v>198</v>
      </c>
      <c r="D35" s="60" t="s">
        <v>5</v>
      </c>
      <c r="E35" s="68" t="s">
        <v>12</v>
      </c>
      <c r="F35" s="130" t="s">
        <v>16</v>
      </c>
      <c r="G35" s="130" t="s">
        <v>16</v>
      </c>
      <c r="H35" s="130" t="s">
        <v>16</v>
      </c>
      <c r="I35" s="130" t="s">
        <v>16</v>
      </c>
      <c r="J35" s="44">
        <v>21293.065</v>
      </c>
      <c r="K35" s="146" t="str">
        <f t="shared" si="0"/>
        <v>t</v>
      </c>
      <c r="L35" s="45">
        <v>4</v>
      </c>
      <c r="M35" s="47">
        <v>77.6</v>
      </c>
      <c r="N35" s="48" t="s">
        <v>7</v>
      </c>
      <c r="O35" s="46">
        <v>0.04006</v>
      </c>
      <c r="P35" s="146" t="str">
        <f t="shared" si="1"/>
        <v>TJ/t</v>
      </c>
      <c r="Q35" s="48" t="s">
        <v>161</v>
      </c>
      <c r="R35" s="45" t="s">
        <v>7</v>
      </c>
      <c r="S35" s="47">
        <v>1</v>
      </c>
      <c r="T35" s="47">
        <v>0</v>
      </c>
      <c r="U35" s="44">
        <v>66192.81427064</v>
      </c>
      <c r="V35" s="127" t="str">
        <f>IF(U35="","",IF($U$34+$U$35&lt;=50000,"A",IF($U$34+$U$35&lt;=500000,"B",IF($U$34+$U$35&gt;500000,"C"))))</f>
        <v>B</v>
      </c>
      <c r="W35" s="245" t="str">
        <f>IF(U35="","",IF($U$34+$U$35&lt;=25000,"TAIP","NE"))</f>
        <v>NE</v>
      </c>
    </row>
    <row r="36" spans="1:23" ht="30" customHeight="1">
      <c r="A36" s="223" t="s">
        <v>18</v>
      </c>
      <c r="B36" s="106" t="s">
        <v>28</v>
      </c>
      <c r="C36" s="407" t="s">
        <v>199</v>
      </c>
      <c r="D36" s="52" t="s">
        <v>5</v>
      </c>
      <c r="E36" s="95" t="s">
        <v>6</v>
      </c>
      <c r="F36" s="131" t="s">
        <v>16</v>
      </c>
      <c r="G36" s="131" t="s">
        <v>16</v>
      </c>
      <c r="H36" s="131" t="s">
        <v>16</v>
      </c>
      <c r="I36" s="131" t="s">
        <v>16</v>
      </c>
      <c r="J36" s="54">
        <v>1955596</v>
      </c>
      <c r="K36" s="145" t="str">
        <f t="shared" si="0"/>
        <v>Nm3</v>
      </c>
      <c r="L36" s="55">
        <v>3</v>
      </c>
      <c r="M36" s="38">
        <v>55.8685</v>
      </c>
      <c r="N36" s="39">
        <v>3</v>
      </c>
      <c r="O36" s="56">
        <v>3.36887E-05</v>
      </c>
      <c r="P36" s="145" t="str">
        <f t="shared" si="1"/>
        <v>TJ/Nm3</v>
      </c>
      <c r="Q36" s="40" t="s">
        <v>161</v>
      </c>
      <c r="R36" s="55" t="s">
        <v>8</v>
      </c>
      <c r="S36" s="153">
        <v>1</v>
      </c>
      <c r="T36" s="153">
        <v>0</v>
      </c>
      <c r="U36" s="41">
        <v>3680.699854515276</v>
      </c>
      <c r="V36" s="128" t="str">
        <f>IF(U36="","",IF($U$36+$U$37+$U$38&lt;=50000,"A",IF($U$36+$U$37+$U$38&lt;=500000,"B",IF($U$36+$U$37+$U$38&gt;500000,"C"))))</f>
        <v>A</v>
      </c>
      <c r="W36" s="246" t="str">
        <f>IF(U36="","",IF($U$36+$U$37+$U$38&lt;=25000,"TAIP","NE"))</f>
        <v>TAIP</v>
      </c>
    </row>
    <row r="37" spans="1:23" ht="30" customHeight="1">
      <c r="A37" s="223" t="s">
        <v>18</v>
      </c>
      <c r="B37" s="113" t="s">
        <v>28</v>
      </c>
      <c r="C37" s="407" t="s">
        <v>199</v>
      </c>
      <c r="D37" s="80" t="s">
        <v>5</v>
      </c>
      <c r="E37" s="95" t="s">
        <v>12</v>
      </c>
      <c r="F37" s="131" t="s">
        <v>16</v>
      </c>
      <c r="G37" s="131" t="s">
        <v>16</v>
      </c>
      <c r="H37" s="131" t="s">
        <v>16</v>
      </c>
      <c r="I37" s="131" t="s">
        <v>16</v>
      </c>
      <c r="J37" s="54">
        <v>357.575</v>
      </c>
      <c r="K37" s="145" t="str">
        <f t="shared" si="0"/>
        <v>t</v>
      </c>
      <c r="L37" s="55">
        <v>4</v>
      </c>
      <c r="M37" s="38">
        <v>77.6</v>
      </c>
      <c r="N37" s="39" t="s">
        <v>7</v>
      </c>
      <c r="O37" s="56">
        <v>0.04006</v>
      </c>
      <c r="P37" s="145" t="str">
        <f t="shared" si="1"/>
        <v>TJ/t</v>
      </c>
      <c r="Q37" s="40" t="s">
        <v>161</v>
      </c>
      <c r="R37" s="55" t="s">
        <v>7</v>
      </c>
      <c r="S37" s="153">
        <v>1</v>
      </c>
      <c r="T37" s="153">
        <v>0</v>
      </c>
      <c r="U37" s="41">
        <v>1111.5776692</v>
      </c>
      <c r="V37" s="128" t="str">
        <f>IF(U37="","",IF($U$36+$U$37+$U$38&lt;=50000,"A",IF($U$36+$U$37+$U$38&lt;=500000,"B",IF($U$36+$U$37+$U$38&gt;500000,"C"))))</f>
        <v>A</v>
      </c>
      <c r="W37" s="246" t="str">
        <f>IF(U37="","",IF($U$36+$U$37+$U$38&lt;=25000,"TAIP","NE"))</f>
        <v>TAIP</v>
      </c>
    </row>
    <row r="38" spans="1:23" ht="30" customHeight="1">
      <c r="A38" s="223" t="s">
        <v>18</v>
      </c>
      <c r="B38" s="115" t="s">
        <v>28</v>
      </c>
      <c r="C38" s="408" t="s">
        <v>199</v>
      </c>
      <c r="D38" s="57" t="s">
        <v>5</v>
      </c>
      <c r="E38" s="95" t="s">
        <v>200</v>
      </c>
      <c r="F38" s="131" t="s">
        <v>16</v>
      </c>
      <c r="G38" s="131" t="s">
        <v>16</v>
      </c>
      <c r="H38" s="131" t="s">
        <v>16</v>
      </c>
      <c r="I38" s="131" t="s">
        <v>16</v>
      </c>
      <c r="J38" s="54">
        <v>20829.963</v>
      </c>
      <c r="K38" s="145" t="str">
        <f t="shared" si="0"/>
        <v>t</v>
      </c>
      <c r="L38" s="55" t="s">
        <v>16</v>
      </c>
      <c r="M38" s="38">
        <v>0</v>
      </c>
      <c r="N38" s="39" t="s">
        <v>16</v>
      </c>
      <c r="O38" s="56">
        <v>0.0156</v>
      </c>
      <c r="P38" s="145" t="str">
        <f t="shared" si="1"/>
        <v>TJ/t</v>
      </c>
      <c r="Q38" s="40" t="s">
        <v>161</v>
      </c>
      <c r="R38" s="55" t="s">
        <v>16</v>
      </c>
      <c r="S38" s="153">
        <v>1</v>
      </c>
      <c r="T38" s="153">
        <v>1</v>
      </c>
      <c r="U38" s="41">
        <v>0</v>
      </c>
      <c r="V38" s="128" t="str">
        <f>IF(U38="","",IF($U$36+$U$37+$U$38&lt;=50000,"A",IF($U$36+$U$37+$U$38&lt;=500000,"B",IF($U$36+$U$37+$U$38&gt;500000,"C"))))</f>
        <v>A</v>
      </c>
      <c r="W38" s="246" t="str">
        <f>IF(U38="","",IF($U$36+$U$37+$U$38&lt;=25000,"TAIP","NE"))</f>
        <v>TAIP</v>
      </c>
    </row>
    <row r="39" spans="1:23" ht="30" customHeight="1">
      <c r="A39" s="223" t="s">
        <v>18</v>
      </c>
      <c r="B39" s="121" t="s">
        <v>70</v>
      </c>
      <c r="C39" s="409" t="s">
        <v>201</v>
      </c>
      <c r="D39" s="45" t="s">
        <v>5</v>
      </c>
      <c r="E39" s="43" t="s">
        <v>6</v>
      </c>
      <c r="F39" s="130" t="s">
        <v>16</v>
      </c>
      <c r="G39" s="130" t="s">
        <v>16</v>
      </c>
      <c r="H39" s="130" t="s">
        <v>16</v>
      </c>
      <c r="I39" s="130" t="s">
        <v>16</v>
      </c>
      <c r="J39" s="44">
        <v>317</v>
      </c>
      <c r="K39" s="146" t="str">
        <f t="shared" si="0"/>
        <v>Nm3</v>
      </c>
      <c r="L39" s="45">
        <v>4</v>
      </c>
      <c r="M39" s="47">
        <v>55.9344</v>
      </c>
      <c r="N39" s="48">
        <v>3</v>
      </c>
      <c r="O39" s="46">
        <v>3.37316E-05</v>
      </c>
      <c r="P39" s="146" t="str">
        <f t="shared" si="1"/>
        <v>TJ/Nm3</v>
      </c>
      <c r="Q39" s="48" t="s">
        <v>161</v>
      </c>
      <c r="R39" s="45" t="s">
        <v>8</v>
      </c>
      <c r="S39" s="47">
        <v>1</v>
      </c>
      <c r="T39" s="47">
        <v>0</v>
      </c>
      <c r="U39" s="44">
        <v>0.59810190783168</v>
      </c>
      <c r="V39" s="127" t="str">
        <f>IF(U39="","",IF(U39&lt;=50000,"A",IF(U39&lt;=500000,"B",IF(U39&gt;500000,"C"))))</f>
        <v>A</v>
      </c>
      <c r="W39" s="245" t="str">
        <f>IF(U39="","",IF(U39&lt;=25000,"TAIP","NE"))</f>
        <v>TAIP</v>
      </c>
    </row>
    <row r="40" spans="1:23" ht="30" customHeight="1">
      <c r="A40" s="223" t="s">
        <v>18</v>
      </c>
      <c r="B40" s="182" t="s">
        <v>29</v>
      </c>
      <c r="C40" s="398" t="s">
        <v>202</v>
      </c>
      <c r="D40" s="186" t="s">
        <v>5</v>
      </c>
      <c r="E40" s="161" t="s">
        <v>6</v>
      </c>
      <c r="F40" s="162" t="s">
        <v>16</v>
      </c>
      <c r="G40" s="162" t="s">
        <v>16</v>
      </c>
      <c r="H40" s="162" t="s">
        <v>16</v>
      </c>
      <c r="I40" s="162" t="s">
        <v>16</v>
      </c>
      <c r="J40" s="219">
        <v>456421</v>
      </c>
      <c r="K40" s="227" t="str">
        <f t="shared" si="0"/>
        <v>Nm3</v>
      </c>
      <c r="L40" s="61">
        <v>4</v>
      </c>
      <c r="M40" s="228">
        <v>55.1259</v>
      </c>
      <c r="N40" s="229">
        <v>3</v>
      </c>
      <c r="O40" s="251">
        <v>3.36833E-05</v>
      </c>
      <c r="P40" s="227" t="str">
        <f t="shared" si="1"/>
        <v>TJ/Nm3</v>
      </c>
      <c r="Q40" s="230" t="s">
        <v>161</v>
      </c>
      <c r="R40" s="61" t="s">
        <v>8</v>
      </c>
      <c r="S40" s="231">
        <v>1</v>
      </c>
      <c r="T40" s="231">
        <v>0</v>
      </c>
      <c r="U40" s="232">
        <v>847.4926578840849</v>
      </c>
      <c r="V40" s="217" t="str">
        <f>IF(U40="","",IF(U40&lt;=50000,"A",IF(U40&lt;=500000,"B",IF(U40&gt;500000,"C"))))</f>
        <v>A</v>
      </c>
      <c r="W40" s="252" t="str">
        <f>IF(U40="","",IF(U40&lt;=25000,"TAIP","NE"))</f>
        <v>TAIP</v>
      </c>
    </row>
    <row r="41" spans="1:23" ht="30" customHeight="1">
      <c r="A41" s="223" t="s">
        <v>18</v>
      </c>
      <c r="B41" s="71" t="s">
        <v>71</v>
      </c>
      <c r="C41" s="386" t="s">
        <v>189</v>
      </c>
      <c r="D41" s="348" t="s">
        <v>5</v>
      </c>
      <c r="E41" s="68" t="s">
        <v>6</v>
      </c>
      <c r="F41" s="130" t="s">
        <v>16</v>
      </c>
      <c r="G41" s="130" t="s">
        <v>16</v>
      </c>
      <c r="H41" s="130" t="s">
        <v>16</v>
      </c>
      <c r="I41" s="130" t="s">
        <v>16</v>
      </c>
      <c r="J41" s="44">
        <v>1400</v>
      </c>
      <c r="K41" s="146" t="str">
        <f t="shared" si="0"/>
        <v>Nm3</v>
      </c>
      <c r="L41" s="45">
        <v>2</v>
      </c>
      <c r="M41" s="47">
        <v>56.9</v>
      </c>
      <c r="N41" s="48" t="s">
        <v>7</v>
      </c>
      <c r="O41" s="46">
        <v>3.349E-05</v>
      </c>
      <c r="P41" s="146" t="str">
        <f t="shared" si="1"/>
        <v>TJ/Nm3</v>
      </c>
      <c r="Q41" s="48" t="s">
        <v>190</v>
      </c>
      <c r="R41" s="45" t="s">
        <v>7</v>
      </c>
      <c r="S41" s="47">
        <v>1</v>
      </c>
      <c r="T41" s="47">
        <v>0</v>
      </c>
      <c r="U41" s="44">
        <v>2.6678133999999996</v>
      </c>
      <c r="V41" s="127" t="str">
        <f>IF(U41="","",IF($U$41+$U$42+$U$43&lt;=50000,"A",IF($U$41+$U$42+$U$43&lt;=500000,"B",IF($U$41+$U$42+$U$43&gt;500000,"C"))))</f>
        <v>A</v>
      </c>
      <c r="W41" s="245" t="str">
        <f>IF(U41="","",IF($U$41+$U$42+$U$43&lt;=25000,"TAIP","NE"))</f>
        <v>TAIP</v>
      </c>
    </row>
    <row r="42" spans="1:23" ht="30" customHeight="1">
      <c r="A42" s="223" t="s">
        <v>18</v>
      </c>
      <c r="B42" s="124" t="s">
        <v>71</v>
      </c>
      <c r="C42" s="387" t="s">
        <v>189</v>
      </c>
      <c r="D42" s="59" t="s">
        <v>5</v>
      </c>
      <c r="E42" s="68" t="s">
        <v>25</v>
      </c>
      <c r="F42" s="130" t="s">
        <v>16</v>
      </c>
      <c r="G42" s="130" t="s">
        <v>16</v>
      </c>
      <c r="H42" s="130" t="s">
        <v>16</v>
      </c>
      <c r="I42" s="130" t="s">
        <v>16</v>
      </c>
      <c r="J42" s="44">
        <v>1.03</v>
      </c>
      <c r="K42" s="146" t="str">
        <f t="shared" si="0"/>
        <v>t</v>
      </c>
      <c r="L42" s="45">
        <v>2</v>
      </c>
      <c r="M42" s="47">
        <v>72.89</v>
      </c>
      <c r="N42" s="48" t="s">
        <v>7</v>
      </c>
      <c r="O42" s="46">
        <v>0.04307</v>
      </c>
      <c r="P42" s="146" t="str">
        <f t="shared" si="1"/>
        <v>TJ/t</v>
      </c>
      <c r="Q42" s="48" t="s">
        <v>190</v>
      </c>
      <c r="R42" s="45" t="s">
        <v>7</v>
      </c>
      <c r="S42" s="47">
        <v>1</v>
      </c>
      <c r="T42" s="47">
        <v>0</v>
      </c>
      <c r="U42" s="44">
        <v>3.2335534690000003</v>
      </c>
      <c r="V42" s="127" t="str">
        <f>IF(U42="","",IF($U$41+$U$42+$U$43&lt;=50000,"A",IF($U$41+$U$42+$U$43&lt;=500000,"B",IF($U$41+$U$42+$U$43&gt;500000,"C"))))</f>
        <v>A</v>
      </c>
      <c r="W42" s="245" t="str">
        <f>IF(U42="","",IF($U$41+$U$42+$U$43&lt;=25000,"TAIP","NE"))</f>
        <v>TAIP</v>
      </c>
    </row>
    <row r="43" spans="1:23" ht="30" customHeight="1">
      <c r="A43" s="223" t="s">
        <v>18</v>
      </c>
      <c r="B43" s="117" t="s">
        <v>71</v>
      </c>
      <c r="C43" s="399" t="s">
        <v>189</v>
      </c>
      <c r="D43" s="349" t="s">
        <v>5</v>
      </c>
      <c r="E43" s="68" t="s">
        <v>159</v>
      </c>
      <c r="F43" s="130" t="s">
        <v>16</v>
      </c>
      <c r="G43" s="130" t="s">
        <v>16</v>
      </c>
      <c r="H43" s="130" t="s">
        <v>16</v>
      </c>
      <c r="I43" s="130" t="s">
        <v>16</v>
      </c>
      <c r="J43" s="44">
        <v>240.9</v>
      </c>
      <c r="K43" s="146" t="str">
        <f t="shared" si="0"/>
        <v>t</v>
      </c>
      <c r="L43" s="45">
        <v>1</v>
      </c>
      <c r="M43" s="47">
        <v>0</v>
      </c>
      <c r="N43" s="48" t="s">
        <v>7</v>
      </c>
      <c r="O43" s="46">
        <v>0.0156</v>
      </c>
      <c r="P43" s="146" t="str">
        <f t="shared" si="1"/>
        <v>TJ/t</v>
      </c>
      <c r="Q43" s="48" t="s">
        <v>190</v>
      </c>
      <c r="R43" s="45" t="s">
        <v>7</v>
      </c>
      <c r="S43" s="47">
        <v>1</v>
      </c>
      <c r="T43" s="47">
        <v>1</v>
      </c>
      <c r="U43" s="44">
        <v>0</v>
      </c>
      <c r="V43" s="127" t="str">
        <f>IF(U43="","",IF($U$41+$U$42+$U$43&lt;=50000,"A",IF($U$41+$U$42+$U$43&lt;=500000,"B",IF($U$41+$U$42+$U$43&gt;500000,"C"))))</f>
        <v>A</v>
      </c>
      <c r="W43" s="245" t="str">
        <f>IF(U43="","",IF($U$41+$U$42+$U$43&lt;=25000,"TAIP","NE"))</f>
        <v>TAIP</v>
      </c>
    </row>
    <row r="44" spans="1:23" ht="30" customHeight="1">
      <c r="A44" s="223" t="s">
        <v>18</v>
      </c>
      <c r="B44" s="113" t="s">
        <v>72</v>
      </c>
      <c r="C44" s="410" t="s">
        <v>193</v>
      </c>
      <c r="D44" s="80" t="s">
        <v>5</v>
      </c>
      <c r="E44" s="161" t="s">
        <v>73</v>
      </c>
      <c r="F44" s="162" t="s">
        <v>16</v>
      </c>
      <c r="G44" s="162" t="s">
        <v>16</v>
      </c>
      <c r="H44" s="162" t="s">
        <v>16</v>
      </c>
      <c r="I44" s="162" t="s">
        <v>16</v>
      </c>
      <c r="J44" s="219">
        <v>15539.7</v>
      </c>
      <c r="K44" s="227" t="str">
        <f t="shared" si="0"/>
        <v>t</v>
      </c>
      <c r="L44" s="61">
        <v>4</v>
      </c>
      <c r="M44" s="228">
        <v>108.859</v>
      </c>
      <c r="N44" s="229">
        <v>3</v>
      </c>
      <c r="O44" s="251">
        <v>0.02979</v>
      </c>
      <c r="P44" s="227" t="str">
        <f t="shared" si="1"/>
        <v>TJ/t</v>
      </c>
      <c r="Q44" s="230" t="s">
        <v>162</v>
      </c>
      <c r="R44" s="61">
        <v>3</v>
      </c>
      <c r="S44" s="231">
        <v>1</v>
      </c>
      <c r="T44" s="231">
        <v>0</v>
      </c>
      <c r="U44" s="232">
        <v>50393.842466517</v>
      </c>
      <c r="V44" s="217" t="str">
        <f>IF(U44="","",IF($U$44+$U$45+$U$46+$U$47&lt;=50000,"A",IF($U$44+$U$45+$U$46+$U$47&lt;=500000,"B",IF($U$44+$U$45+$U$46+$U$47&gt;500000,"C"))))</f>
        <v>B</v>
      </c>
      <c r="W44" s="252" t="str">
        <f>IF(U44="","",IF($U$44+$U$45+$U$46+$U$47&lt;=25000,"TAIP","NE"))</f>
        <v>NE</v>
      </c>
    </row>
    <row r="45" spans="1:23" ht="30" customHeight="1">
      <c r="A45" s="223" t="s">
        <v>18</v>
      </c>
      <c r="B45" s="113" t="s">
        <v>72</v>
      </c>
      <c r="C45" s="410" t="s">
        <v>193</v>
      </c>
      <c r="D45" s="80" t="s">
        <v>5</v>
      </c>
      <c r="E45" s="53" t="s">
        <v>6</v>
      </c>
      <c r="F45" s="131" t="s">
        <v>16</v>
      </c>
      <c r="G45" s="131" t="s">
        <v>16</v>
      </c>
      <c r="H45" s="131" t="s">
        <v>16</v>
      </c>
      <c r="I45" s="131" t="s">
        <v>16</v>
      </c>
      <c r="J45" s="54">
        <v>2701704</v>
      </c>
      <c r="K45" s="145" t="str">
        <f t="shared" si="0"/>
        <v>Nm3</v>
      </c>
      <c r="L45" s="55">
        <v>4</v>
      </c>
      <c r="M45" s="38">
        <v>55.23</v>
      </c>
      <c r="N45" s="39" t="s">
        <v>7</v>
      </c>
      <c r="O45" s="56">
        <v>3.349E-05</v>
      </c>
      <c r="P45" s="145" t="str">
        <f t="shared" si="1"/>
        <v>TJ/Nm3</v>
      </c>
      <c r="Q45" s="230" t="s">
        <v>162</v>
      </c>
      <c r="R45" s="55" t="s">
        <v>7</v>
      </c>
      <c r="S45" s="153">
        <v>1</v>
      </c>
      <c r="T45" s="153">
        <v>0</v>
      </c>
      <c r="U45" s="41">
        <v>4997.2140982007995</v>
      </c>
      <c r="V45" s="128" t="str">
        <f>IF(U45="","",IF($U$44+$U$45+$U$46+$U$47&lt;=50000,"A",IF($U$44+$U$45+$U$46+$U$47&lt;=500000,"B",IF($U$44+$U$45+$U$46+$U$47&gt;500000,"C"))))</f>
        <v>B</v>
      </c>
      <c r="W45" s="246" t="str">
        <f>IF(U45="","",IF($U$44+$U$45+$U$46+$U$47&lt;=25000,"TAIP","NE"))</f>
        <v>NE</v>
      </c>
    </row>
    <row r="46" spans="1:23" ht="30" customHeight="1">
      <c r="A46" s="223" t="s">
        <v>18</v>
      </c>
      <c r="B46" s="113" t="s">
        <v>72</v>
      </c>
      <c r="C46" s="410" t="s">
        <v>193</v>
      </c>
      <c r="D46" s="57" t="s">
        <v>5</v>
      </c>
      <c r="E46" s="53" t="s">
        <v>136</v>
      </c>
      <c r="F46" s="131" t="s">
        <v>16</v>
      </c>
      <c r="G46" s="131" t="s">
        <v>16</v>
      </c>
      <c r="H46" s="131" t="s">
        <v>16</v>
      </c>
      <c r="I46" s="131" t="s">
        <v>16</v>
      </c>
      <c r="J46" s="54">
        <v>574.8</v>
      </c>
      <c r="K46" s="145" t="str">
        <f t="shared" si="0"/>
        <v>t</v>
      </c>
      <c r="L46" s="55">
        <v>4</v>
      </c>
      <c r="M46" s="38">
        <v>114.339</v>
      </c>
      <c r="N46" s="39">
        <v>3</v>
      </c>
      <c r="O46" s="56">
        <v>0.019657</v>
      </c>
      <c r="P46" s="145" t="str">
        <f t="shared" si="1"/>
        <v>TJ/t</v>
      </c>
      <c r="Q46" s="230" t="s">
        <v>162</v>
      </c>
      <c r="R46" s="55">
        <v>3</v>
      </c>
      <c r="S46" s="153">
        <v>1</v>
      </c>
      <c r="T46" s="153">
        <v>0</v>
      </c>
      <c r="U46" s="41">
        <v>1291.8984783803999</v>
      </c>
      <c r="V46" s="128" t="str">
        <f>IF(U46="","",IF($U$44+$U$45+$U$46+$U$47&lt;=50000,"A",IF($U$44+$U$45+$U$46+$U$47&lt;=500000,"B",IF($U$44+$U$45+$U$46+$U$47&gt;500000,"C"))))</f>
        <v>B</v>
      </c>
      <c r="W46" s="246" t="str">
        <f>IF(U46="","",IF($U$44+$U$45+$U$46+$U$47&lt;=25000,"TAIP","NE"))</f>
        <v>NE</v>
      </c>
    </row>
    <row r="47" spans="1:23" ht="30" customHeight="1">
      <c r="A47" s="223" t="s">
        <v>18</v>
      </c>
      <c r="B47" s="113" t="s">
        <v>72</v>
      </c>
      <c r="C47" s="390" t="s">
        <v>193</v>
      </c>
      <c r="D47" s="185" t="s">
        <v>348</v>
      </c>
      <c r="E47" s="53" t="s">
        <v>74</v>
      </c>
      <c r="F47" s="131"/>
      <c r="G47" s="131"/>
      <c r="H47" s="131"/>
      <c r="I47" s="131"/>
      <c r="J47" s="54">
        <v>26566.38</v>
      </c>
      <c r="K47" s="145" t="str">
        <f t="shared" si="0"/>
        <v>t</v>
      </c>
      <c r="L47" s="55">
        <v>1</v>
      </c>
      <c r="M47" s="38">
        <v>0.448</v>
      </c>
      <c r="N47" s="39">
        <v>2</v>
      </c>
      <c r="O47" s="56" t="s">
        <v>16</v>
      </c>
      <c r="P47" s="145" t="str">
        <f t="shared" si="1"/>
        <v>TJ/t</v>
      </c>
      <c r="Q47" s="40" t="s">
        <v>146</v>
      </c>
      <c r="R47" s="55" t="s">
        <v>16</v>
      </c>
      <c r="S47" s="153">
        <v>1</v>
      </c>
      <c r="T47" s="153">
        <v>0</v>
      </c>
      <c r="U47" s="41">
        <v>11901.73824</v>
      </c>
      <c r="V47" s="128" t="str">
        <f>IF(U47="","",IF($U$44+$U$45+$U$46+$U$47&lt;=50000,"A",IF($U$44+$U$45+$U$46+$U$47&lt;=500000,"B",IF($U$44+$U$45+$U$46+$U$47&gt;500000,"C"))))</f>
        <v>B</v>
      </c>
      <c r="W47" s="246" t="str">
        <f>IF(U47="","",IF($U$44+$U$45+$U$46+$U$47&lt;=25000,"TAIP","NE"))</f>
        <v>NE</v>
      </c>
    </row>
    <row r="48" spans="1:23" ht="30" customHeight="1">
      <c r="A48" s="223" t="s">
        <v>18</v>
      </c>
      <c r="B48" s="71" t="s">
        <v>75</v>
      </c>
      <c r="C48" s="386" t="s">
        <v>290</v>
      </c>
      <c r="D48" s="348" t="s">
        <v>5</v>
      </c>
      <c r="E48" s="68" t="s">
        <v>6</v>
      </c>
      <c r="F48" s="130" t="s">
        <v>16</v>
      </c>
      <c r="G48" s="130" t="s">
        <v>16</v>
      </c>
      <c r="H48" s="130" t="s">
        <v>16</v>
      </c>
      <c r="I48" s="130" t="s">
        <v>16</v>
      </c>
      <c r="J48" s="44">
        <v>826166</v>
      </c>
      <c r="K48" s="146" t="str">
        <f t="shared" si="0"/>
        <v>Nm3</v>
      </c>
      <c r="L48" s="45">
        <v>2</v>
      </c>
      <c r="M48" s="47">
        <v>55.23</v>
      </c>
      <c r="N48" s="48" t="s">
        <v>7</v>
      </c>
      <c r="O48" s="46">
        <v>3.349E-05</v>
      </c>
      <c r="P48" s="146" t="str">
        <f t="shared" si="1"/>
        <v>TJ/Nm3</v>
      </c>
      <c r="Q48" s="48" t="s">
        <v>161</v>
      </c>
      <c r="R48" s="45" t="s">
        <v>7</v>
      </c>
      <c r="S48" s="47">
        <v>1</v>
      </c>
      <c r="T48" s="47">
        <v>0</v>
      </c>
      <c r="U48" s="44">
        <v>1528.1201725482</v>
      </c>
      <c r="V48" s="127" t="str">
        <f>IF(U48="","",IF(U48&lt;=50000,"A",IF(U48&lt;=500000,"B",IF(U48&gt;500000,"C"))))</f>
        <v>A</v>
      </c>
      <c r="W48" s="245" t="str">
        <f>IF(U48="","",IF(U48&lt;=25000,"TAIP","NE"))</f>
        <v>TAIP</v>
      </c>
    </row>
    <row r="49" spans="1:23" ht="30" customHeight="1">
      <c r="A49" s="223" t="s">
        <v>18</v>
      </c>
      <c r="B49" s="117" t="s">
        <v>75</v>
      </c>
      <c r="C49" s="399" t="s">
        <v>290</v>
      </c>
      <c r="D49" s="349" t="s">
        <v>5</v>
      </c>
      <c r="E49" s="68" t="s">
        <v>159</v>
      </c>
      <c r="F49" s="130" t="s">
        <v>16</v>
      </c>
      <c r="G49" s="130" t="s">
        <v>16</v>
      </c>
      <c r="H49" s="130" t="s">
        <v>16</v>
      </c>
      <c r="I49" s="130" t="s">
        <v>16</v>
      </c>
      <c r="J49" s="44">
        <v>2508.8</v>
      </c>
      <c r="K49" s="146" t="str">
        <f t="shared" si="0"/>
        <v>t</v>
      </c>
      <c r="L49" s="45">
        <v>1</v>
      </c>
      <c r="M49" s="47">
        <v>0</v>
      </c>
      <c r="N49" s="48">
        <v>1</v>
      </c>
      <c r="O49" s="46">
        <v>0.0156</v>
      </c>
      <c r="P49" s="146" t="str">
        <f t="shared" si="1"/>
        <v>TJ/t</v>
      </c>
      <c r="Q49" s="48" t="s">
        <v>161</v>
      </c>
      <c r="R49" s="45">
        <v>1</v>
      </c>
      <c r="S49" s="47">
        <v>1</v>
      </c>
      <c r="T49" s="47">
        <v>1</v>
      </c>
      <c r="U49" s="44">
        <v>0</v>
      </c>
      <c r="V49" s="127" t="str">
        <f>IF(U49="","",IF(U49&lt;=50000,"A",IF(U49&lt;=500000,"B",IF(U49&gt;500000,"C"))))</f>
        <v>A</v>
      </c>
      <c r="W49" s="245" t="str">
        <f>IF(U49="","",IF(U49&lt;=25000,"TAIP","NE"))</f>
        <v>TAIP</v>
      </c>
    </row>
    <row r="50" spans="1:23" ht="30" customHeight="1" thickBot="1">
      <c r="A50" s="224" t="s">
        <v>18</v>
      </c>
      <c r="B50" s="126" t="s">
        <v>191</v>
      </c>
      <c r="C50" s="411" t="s">
        <v>192</v>
      </c>
      <c r="D50" s="62" t="s">
        <v>5</v>
      </c>
      <c r="E50" s="187" t="s">
        <v>6</v>
      </c>
      <c r="F50" s="188" t="s">
        <v>16</v>
      </c>
      <c r="G50" s="188" t="s">
        <v>16</v>
      </c>
      <c r="H50" s="188" t="s">
        <v>16</v>
      </c>
      <c r="I50" s="188" t="s">
        <v>16</v>
      </c>
      <c r="J50" s="189">
        <v>150646</v>
      </c>
      <c r="K50" s="190" t="str">
        <f t="shared" si="0"/>
        <v>Nm3</v>
      </c>
      <c r="L50" s="191">
        <v>2</v>
      </c>
      <c r="M50" s="212">
        <v>56.9</v>
      </c>
      <c r="N50" s="213" t="s">
        <v>7</v>
      </c>
      <c r="O50" s="192">
        <v>3.349E-05</v>
      </c>
      <c r="P50" s="190" t="str">
        <f t="shared" si="1"/>
        <v>TJ/Nm3</v>
      </c>
      <c r="Q50" s="214" t="s">
        <v>162</v>
      </c>
      <c r="R50" s="191" t="s">
        <v>7</v>
      </c>
      <c r="S50" s="215">
        <v>1</v>
      </c>
      <c r="T50" s="215" t="s">
        <v>16</v>
      </c>
      <c r="U50" s="216">
        <v>287.06815532599995</v>
      </c>
      <c r="V50" s="248" t="str">
        <f>IF(U50="","",IF(U50&lt;=50000,"A",IF(U50&lt;=500000,"B",IF(U50&gt;500000,"C"))))</f>
        <v>A</v>
      </c>
      <c r="W50" s="249" t="str">
        <f>IF(U50="","",IF(U50&lt;=25000,"TAIP","NE"))</f>
        <v>TAIP</v>
      </c>
    </row>
    <row r="51" spans="1:23" ht="30" customHeight="1">
      <c r="A51" s="319" t="s">
        <v>110</v>
      </c>
      <c r="B51" s="114" t="s">
        <v>135</v>
      </c>
      <c r="C51" s="390" t="s">
        <v>238</v>
      </c>
      <c r="D51" s="80" t="s">
        <v>5</v>
      </c>
      <c r="E51" s="86" t="s">
        <v>12</v>
      </c>
      <c r="F51" s="132">
        <v>257.05</v>
      </c>
      <c r="G51" s="132">
        <v>192.69</v>
      </c>
      <c r="H51" s="132">
        <v>99.14</v>
      </c>
      <c r="I51" s="132">
        <v>0</v>
      </c>
      <c r="J51" s="87">
        <v>163.5</v>
      </c>
      <c r="K51" s="149" t="str">
        <f t="shared" si="0"/>
        <v>t</v>
      </c>
      <c r="L51" s="89">
        <v>3</v>
      </c>
      <c r="M51" s="91">
        <v>77.6</v>
      </c>
      <c r="N51" s="92" t="s">
        <v>7</v>
      </c>
      <c r="O51" s="90">
        <v>0.04006</v>
      </c>
      <c r="P51" s="149" t="str">
        <f t="shared" si="1"/>
        <v>TJ/t</v>
      </c>
      <c r="Q51" s="93" t="s">
        <v>161</v>
      </c>
      <c r="R51" s="89" t="s">
        <v>7</v>
      </c>
      <c r="S51" s="158">
        <v>1</v>
      </c>
      <c r="T51" s="158" t="s">
        <v>16</v>
      </c>
      <c r="U51" s="94">
        <v>508.3</v>
      </c>
      <c r="V51" s="255" t="str">
        <f>IF(U51="","",IF($U$51+$U$52+$U$53&lt;=50000,"A",IF($U$51+$U$52+$U$53&lt;=500000,"B",IF($U$51+$U$52+$U$53&gt;500000,"C"))))</f>
        <v>A</v>
      </c>
      <c r="W51" s="256" t="str">
        <f>IF(U51="","",IF($U$51+$U$52+$U$53&lt;=25000,"TAIP","NE"))</f>
        <v>TAIP</v>
      </c>
    </row>
    <row r="52" spans="1:23" ht="30" customHeight="1">
      <c r="A52" s="320" t="s">
        <v>110</v>
      </c>
      <c r="B52" s="114" t="s">
        <v>135</v>
      </c>
      <c r="C52" s="390" t="s">
        <v>238</v>
      </c>
      <c r="D52" s="80" t="s">
        <v>5</v>
      </c>
      <c r="E52" s="95" t="s">
        <v>25</v>
      </c>
      <c r="F52" s="133">
        <v>6810</v>
      </c>
      <c r="G52" s="133">
        <v>8950</v>
      </c>
      <c r="H52" s="133">
        <v>9170</v>
      </c>
      <c r="I52" s="133">
        <v>0</v>
      </c>
      <c r="J52" s="54">
        <v>7040</v>
      </c>
      <c r="K52" s="145" t="str">
        <f t="shared" si="0"/>
        <v>t</v>
      </c>
      <c r="L52" s="96">
        <v>3</v>
      </c>
      <c r="M52" s="38">
        <v>72.89</v>
      </c>
      <c r="N52" s="39" t="s">
        <v>7</v>
      </c>
      <c r="O52" s="37">
        <v>4.307E-05</v>
      </c>
      <c r="P52" s="145" t="str">
        <f t="shared" si="1"/>
        <v>TJ/t</v>
      </c>
      <c r="Q52" s="40" t="s">
        <v>161</v>
      </c>
      <c r="R52" s="96" t="s">
        <v>7</v>
      </c>
      <c r="S52" s="153">
        <v>1</v>
      </c>
      <c r="T52" s="153" t="s">
        <v>16</v>
      </c>
      <c r="U52" s="41">
        <v>22.1</v>
      </c>
      <c r="V52" s="128" t="str">
        <f>IF(U52="","",IF($U$51+$U$52+$U$53&lt;=50000,"A",IF($U$51+$U$52+$U$53&lt;=500000,"B",IF($U$51+$U$52+$U$53&gt;500000,"C"))))</f>
        <v>A</v>
      </c>
      <c r="W52" s="246" t="str">
        <f>IF(U52="","",IF($U$51+$U$52+$U$53&lt;=25000,"TAIP","NE"))</f>
        <v>TAIP</v>
      </c>
    </row>
    <row r="53" spans="1:23" ht="30" customHeight="1">
      <c r="A53" s="320" t="s">
        <v>110</v>
      </c>
      <c r="B53" s="114" t="s">
        <v>135</v>
      </c>
      <c r="C53" s="390" t="s">
        <v>238</v>
      </c>
      <c r="D53" s="80" t="s">
        <v>5</v>
      </c>
      <c r="E53" s="95" t="s">
        <v>56</v>
      </c>
      <c r="F53" s="133">
        <v>0.7</v>
      </c>
      <c r="G53" s="133">
        <v>0</v>
      </c>
      <c r="H53" s="133">
        <v>4122.07</v>
      </c>
      <c r="I53" s="133">
        <v>0</v>
      </c>
      <c r="J53" s="54">
        <v>4122.77</v>
      </c>
      <c r="K53" s="145" t="str">
        <f t="shared" si="0"/>
        <v>t</v>
      </c>
      <c r="L53" s="96" t="s">
        <v>16</v>
      </c>
      <c r="M53" s="38">
        <v>104.34</v>
      </c>
      <c r="N53" s="39" t="s">
        <v>7</v>
      </c>
      <c r="O53" s="37">
        <v>0.01172</v>
      </c>
      <c r="P53" s="145" t="str">
        <f t="shared" si="1"/>
        <v>TJ/t</v>
      </c>
      <c r="Q53" s="40" t="s">
        <v>161</v>
      </c>
      <c r="R53" s="96" t="s">
        <v>7</v>
      </c>
      <c r="S53" s="153">
        <v>1</v>
      </c>
      <c r="T53" s="153" t="s">
        <v>16</v>
      </c>
      <c r="U53" s="41">
        <v>5041.6</v>
      </c>
      <c r="V53" s="128" t="str">
        <f>IF(U53="","",IF($U$51+$U$52+$U$53&lt;=50000,"A",IF($U$51+$U$52+$U$53&lt;=500000,"B",IF($U$51+$U$52+$U$53&gt;500000,"C"))))</f>
        <v>A</v>
      </c>
      <c r="W53" s="246" t="str">
        <f>IF(U53="","",IF($U$51+$U$52+$U$53&lt;=25000,"TAIP","NE"))</f>
        <v>TAIP</v>
      </c>
    </row>
    <row r="54" spans="1:23" ht="30" customHeight="1">
      <c r="A54" s="320" t="s">
        <v>110</v>
      </c>
      <c r="B54" s="116" t="s">
        <v>135</v>
      </c>
      <c r="C54" s="404" t="s">
        <v>238</v>
      </c>
      <c r="D54" s="57" t="s">
        <v>5</v>
      </c>
      <c r="E54" s="95" t="s">
        <v>159</v>
      </c>
      <c r="F54" s="133">
        <v>25.44</v>
      </c>
      <c r="G54" s="133">
        <v>40.08</v>
      </c>
      <c r="H54" s="133">
        <v>11107.77</v>
      </c>
      <c r="I54" s="133">
        <v>0</v>
      </c>
      <c r="J54" s="54">
        <v>11093.13</v>
      </c>
      <c r="K54" s="145" t="str">
        <f t="shared" si="0"/>
        <v>t</v>
      </c>
      <c r="L54" s="96" t="s">
        <v>16</v>
      </c>
      <c r="M54" s="38">
        <v>0</v>
      </c>
      <c r="N54" s="39" t="s">
        <v>16</v>
      </c>
      <c r="O54" s="37">
        <v>0.0156</v>
      </c>
      <c r="P54" s="145" t="str">
        <f t="shared" si="1"/>
        <v>TJ/t</v>
      </c>
      <c r="Q54" s="40" t="s">
        <v>161</v>
      </c>
      <c r="R54" s="96">
        <v>1</v>
      </c>
      <c r="S54" s="153">
        <v>1</v>
      </c>
      <c r="T54" s="153">
        <v>1</v>
      </c>
      <c r="U54" s="41">
        <v>0</v>
      </c>
      <c r="V54" s="128" t="str">
        <f>IF(U54="","",IF($U$51+$U$52+$U$53&lt;=50000,"A",IF($U$51+$U$52+$U$53&lt;=500000,"B",IF($U$51+$U$52+$U$53&gt;500000,"C"))))</f>
        <v>A</v>
      </c>
      <c r="W54" s="246" t="str">
        <f>IF(U54="","",IF($U$51+$U$52+$U$53&lt;=25000,"TAIP","NE"))</f>
        <v>TAIP</v>
      </c>
    </row>
    <row r="55" spans="1:23" ht="30" customHeight="1">
      <c r="A55" s="320" t="s">
        <v>110</v>
      </c>
      <c r="B55" s="322" t="s">
        <v>31</v>
      </c>
      <c r="C55" s="396" t="s">
        <v>236</v>
      </c>
      <c r="D55" s="59" t="s">
        <v>5</v>
      </c>
      <c r="E55" s="43" t="s">
        <v>6</v>
      </c>
      <c r="F55" s="130">
        <v>0</v>
      </c>
      <c r="G55" s="130">
        <v>0</v>
      </c>
      <c r="H55" s="130">
        <v>310130</v>
      </c>
      <c r="I55" s="130">
        <v>0</v>
      </c>
      <c r="J55" s="130">
        <v>310130</v>
      </c>
      <c r="K55" s="146" t="str">
        <f t="shared" si="0"/>
        <v>Nm3</v>
      </c>
      <c r="L55" s="45">
        <v>3</v>
      </c>
      <c r="M55" s="47">
        <v>55.23</v>
      </c>
      <c r="N55" s="48" t="s">
        <v>7</v>
      </c>
      <c r="O55" s="46">
        <v>3.349E-05</v>
      </c>
      <c r="P55" s="146" t="str">
        <f t="shared" si="1"/>
        <v>TJ/Nm3</v>
      </c>
      <c r="Q55" s="49" t="s">
        <v>161</v>
      </c>
      <c r="R55" s="45" t="s">
        <v>7</v>
      </c>
      <c r="S55" s="154">
        <v>1</v>
      </c>
      <c r="T55" s="154" t="s">
        <v>16</v>
      </c>
      <c r="U55" s="50">
        <v>573.6</v>
      </c>
      <c r="V55" s="127" t="str">
        <f aca="true" t="shared" si="2" ref="V55:V80">IF(U55="","",IF(U55&lt;=50000,"A",IF(U55&lt;=500000,"B",IF(U55&gt;500000,"C"))))</f>
        <v>A</v>
      </c>
      <c r="W55" s="245" t="str">
        <f aca="true" t="shared" si="3" ref="W55:W80">IF(U55="","",IF(U55&lt;=25000,"TAIP","NE"))</f>
        <v>TAIP</v>
      </c>
    </row>
    <row r="56" spans="1:23" ht="30" customHeight="1">
      <c r="A56" s="320" t="s">
        <v>110</v>
      </c>
      <c r="B56" s="322" t="s">
        <v>31</v>
      </c>
      <c r="C56" s="396" t="s">
        <v>236</v>
      </c>
      <c r="D56" s="59" t="s">
        <v>5</v>
      </c>
      <c r="E56" s="43" t="s">
        <v>218</v>
      </c>
      <c r="F56" s="130">
        <v>0</v>
      </c>
      <c r="G56" s="130">
        <v>0</v>
      </c>
      <c r="H56" s="130">
        <v>18021.56</v>
      </c>
      <c r="I56" s="130">
        <v>0</v>
      </c>
      <c r="J56" s="130">
        <v>18021.56</v>
      </c>
      <c r="K56" s="146" t="str">
        <f t="shared" si="0"/>
        <v>t</v>
      </c>
      <c r="L56" s="45" t="s">
        <v>16</v>
      </c>
      <c r="M56" s="47">
        <v>0</v>
      </c>
      <c r="N56" s="48" t="s">
        <v>16</v>
      </c>
      <c r="O56" s="46">
        <v>0.0156</v>
      </c>
      <c r="P56" s="146" t="str">
        <f t="shared" si="1"/>
        <v>TJ/t</v>
      </c>
      <c r="Q56" s="49" t="s">
        <v>161</v>
      </c>
      <c r="R56" s="45">
        <v>1</v>
      </c>
      <c r="S56" s="154">
        <v>1</v>
      </c>
      <c r="T56" s="154">
        <v>1</v>
      </c>
      <c r="U56" s="50">
        <v>0</v>
      </c>
      <c r="V56" s="127" t="str">
        <f>IF(U56="","",IF(U56&lt;=50000,"A",IF(U56&lt;=500000,"B",IF(U56&gt;500000,"C"))))</f>
        <v>A</v>
      </c>
      <c r="W56" s="245" t="str">
        <f>IF(U56="","",IF(U56&lt;=25000,"TAIP","NE"))</f>
        <v>TAIP</v>
      </c>
    </row>
    <row r="57" spans="1:23" ht="30" customHeight="1">
      <c r="A57" s="320" t="s">
        <v>110</v>
      </c>
      <c r="B57" s="107" t="s">
        <v>32</v>
      </c>
      <c r="C57" s="406" t="s">
        <v>237</v>
      </c>
      <c r="D57" s="52" t="s">
        <v>5</v>
      </c>
      <c r="E57" s="95" t="s">
        <v>6</v>
      </c>
      <c r="F57" s="131">
        <v>0</v>
      </c>
      <c r="G57" s="131">
        <v>0</v>
      </c>
      <c r="H57" s="131">
        <v>9080350</v>
      </c>
      <c r="I57" s="131">
        <v>0</v>
      </c>
      <c r="J57" s="54">
        <v>9080350</v>
      </c>
      <c r="K57" s="145" t="str">
        <f t="shared" si="0"/>
        <v>Nm3</v>
      </c>
      <c r="L57" s="36">
        <v>2</v>
      </c>
      <c r="M57" s="38">
        <v>55.23</v>
      </c>
      <c r="N57" s="39" t="s">
        <v>7</v>
      </c>
      <c r="O57" s="37">
        <v>3.349E-05</v>
      </c>
      <c r="P57" s="145" t="str">
        <f t="shared" si="1"/>
        <v>TJ/Nm3</v>
      </c>
      <c r="Q57" s="40" t="s">
        <v>161</v>
      </c>
      <c r="R57" s="36" t="s">
        <v>7</v>
      </c>
      <c r="S57" s="153">
        <v>1</v>
      </c>
      <c r="T57" s="153" t="s">
        <v>16</v>
      </c>
      <c r="U57" s="41">
        <v>16795.5</v>
      </c>
      <c r="V57" s="128" t="str">
        <f t="shared" si="2"/>
        <v>A</v>
      </c>
      <c r="W57" s="246" t="str">
        <f t="shared" si="3"/>
        <v>TAIP</v>
      </c>
    </row>
    <row r="58" spans="1:23" ht="30" customHeight="1">
      <c r="A58" s="320" t="s">
        <v>110</v>
      </c>
      <c r="B58" s="114" t="s">
        <v>32</v>
      </c>
      <c r="C58" s="407" t="s">
        <v>237</v>
      </c>
      <c r="D58" s="80" t="s">
        <v>5</v>
      </c>
      <c r="E58" s="95" t="s">
        <v>12</v>
      </c>
      <c r="F58" s="131">
        <v>1511.62</v>
      </c>
      <c r="G58" s="131">
        <v>1388.28</v>
      </c>
      <c r="H58" s="131">
        <v>0</v>
      </c>
      <c r="I58" s="131">
        <v>0</v>
      </c>
      <c r="J58" s="54">
        <v>123.34</v>
      </c>
      <c r="K58" s="145" t="str">
        <f t="shared" si="0"/>
        <v>t</v>
      </c>
      <c r="L58" s="36">
        <v>2</v>
      </c>
      <c r="M58" s="38">
        <v>77.6</v>
      </c>
      <c r="N58" s="39" t="s">
        <v>7</v>
      </c>
      <c r="O58" s="37">
        <v>0.04006</v>
      </c>
      <c r="P58" s="145" t="str">
        <f t="shared" si="1"/>
        <v>TJ/t</v>
      </c>
      <c r="Q58" s="40" t="s">
        <v>161</v>
      </c>
      <c r="R58" s="36" t="s">
        <v>8</v>
      </c>
      <c r="S58" s="153">
        <v>1</v>
      </c>
      <c r="T58" s="153" t="s">
        <v>16</v>
      </c>
      <c r="U58" s="41">
        <v>383.4</v>
      </c>
      <c r="V58" s="128" t="str">
        <f>IF(U58="","",IF(U58&lt;=50000,"A",IF(U58&lt;=500000,"B",IF(U58&gt;500000,"C"))))</f>
        <v>A</v>
      </c>
      <c r="W58" s="246" t="str">
        <f>IF(U58="","",IF(U58&lt;=25000,"TAIP","NE"))</f>
        <v>TAIP</v>
      </c>
    </row>
    <row r="59" spans="1:23" ht="30" customHeight="1">
      <c r="A59" s="320" t="s">
        <v>110</v>
      </c>
      <c r="B59" s="72" t="s">
        <v>129</v>
      </c>
      <c r="C59" s="386" t="s">
        <v>227</v>
      </c>
      <c r="D59" s="348" t="s">
        <v>280</v>
      </c>
      <c r="E59" s="68" t="s">
        <v>6</v>
      </c>
      <c r="F59" s="134" t="s">
        <v>16</v>
      </c>
      <c r="G59" s="134" t="s">
        <v>16</v>
      </c>
      <c r="H59" s="134" t="s">
        <v>16</v>
      </c>
      <c r="I59" s="134" t="s">
        <v>16</v>
      </c>
      <c r="J59" s="44">
        <v>51500</v>
      </c>
      <c r="K59" s="146" t="str">
        <f t="shared" si="0"/>
        <v>Nm3</v>
      </c>
      <c r="L59" s="45">
        <v>2</v>
      </c>
      <c r="M59" s="47">
        <v>56.1</v>
      </c>
      <c r="N59" s="48">
        <v>1</v>
      </c>
      <c r="O59" s="46">
        <v>3.625E-05</v>
      </c>
      <c r="P59" s="146" t="str">
        <f t="shared" si="1"/>
        <v>TJ/Nm3</v>
      </c>
      <c r="Q59" s="49" t="s">
        <v>228</v>
      </c>
      <c r="R59" s="45" t="s">
        <v>8</v>
      </c>
      <c r="S59" s="154">
        <v>1</v>
      </c>
      <c r="T59" s="154" t="s">
        <v>16</v>
      </c>
      <c r="U59" s="50">
        <v>104.7</v>
      </c>
      <c r="V59" s="127" t="str">
        <f t="shared" si="2"/>
        <v>A</v>
      </c>
      <c r="W59" s="245" t="str">
        <f t="shared" si="3"/>
        <v>TAIP</v>
      </c>
    </row>
    <row r="60" spans="1:23" ht="30" customHeight="1">
      <c r="A60" s="320" t="s">
        <v>110</v>
      </c>
      <c r="B60" s="125" t="s">
        <v>129</v>
      </c>
      <c r="C60" s="387" t="s">
        <v>227</v>
      </c>
      <c r="D60" s="59" t="s">
        <v>281</v>
      </c>
      <c r="E60" s="68" t="s">
        <v>6</v>
      </c>
      <c r="F60" s="134" t="s">
        <v>16</v>
      </c>
      <c r="G60" s="134" t="s">
        <v>16</v>
      </c>
      <c r="H60" s="134" t="s">
        <v>16</v>
      </c>
      <c r="I60" s="134" t="s">
        <v>16</v>
      </c>
      <c r="J60" s="44">
        <v>1400170</v>
      </c>
      <c r="K60" s="146" t="str">
        <f t="shared" si="0"/>
        <v>Nm3</v>
      </c>
      <c r="L60" s="45">
        <v>2</v>
      </c>
      <c r="M60" s="47">
        <v>56.1</v>
      </c>
      <c r="N60" s="48">
        <v>1</v>
      </c>
      <c r="O60" s="46">
        <v>3.625E-05</v>
      </c>
      <c r="P60" s="146" t="str">
        <f t="shared" si="1"/>
        <v>TJ/Nm3</v>
      </c>
      <c r="Q60" s="49" t="s">
        <v>228</v>
      </c>
      <c r="R60" s="45" t="s">
        <v>8</v>
      </c>
      <c r="S60" s="154">
        <v>1</v>
      </c>
      <c r="T60" s="154" t="s">
        <v>16</v>
      </c>
      <c r="U60" s="50">
        <v>2847.4</v>
      </c>
      <c r="V60" s="127" t="str">
        <f aca="true" t="shared" si="4" ref="V60:V68">IF(U60="","",IF(U60&lt;=50000,"A",IF(U60&lt;=500000,"B",IF(U60&gt;500000,"C"))))</f>
        <v>A</v>
      </c>
      <c r="W60" s="245" t="str">
        <f aca="true" t="shared" si="5" ref="W60:W68">IF(U60="","",IF(U60&lt;=25000,"TAIP","NE"))</f>
        <v>TAIP</v>
      </c>
    </row>
    <row r="61" spans="1:23" ht="30" customHeight="1">
      <c r="A61" s="320" t="s">
        <v>110</v>
      </c>
      <c r="B61" s="125" t="s">
        <v>129</v>
      </c>
      <c r="C61" s="387" t="s">
        <v>227</v>
      </c>
      <c r="D61" s="59" t="s">
        <v>282</v>
      </c>
      <c r="E61" s="68" t="s">
        <v>6</v>
      </c>
      <c r="F61" s="134" t="s">
        <v>16</v>
      </c>
      <c r="G61" s="134" t="s">
        <v>16</v>
      </c>
      <c r="H61" s="134" t="s">
        <v>16</v>
      </c>
      <c r="I61" s="134" t="s">
        <v>16</v>
      </c>
      <c r="J61" s="44">
        <v>956290</v>
      </c>
      <c r="K61" s="146" t="str">
        <f t="shared" si="0"/>
        <v>Nm3</v>
      </c>
      <c r="L61" s="45">
        <v>3</v>
      </c>
      <c r="M61" s="47">
        <v>56.1</v>
      </c>
      <c r="N61" s="48">
        <v>1</v>
      </c>
      <c r="O61" s="46">
        <v>3.625E-05</v>
      </c>
      <c r="P61" s="146" t="str">
        <f t="shared" si="1"/>
        <v>TJ/Nm3</v>
      </c>
      <c r="Q61" s="49" t="s">
        <v>228</v>
      </c>
      <c r="R61" s="45" t="s">
        <v>8</v>
      </c>
      <c r="S61" s="154">
        <v>1</v>
      </c>
      <c r="T61" s="154" t="s">
        <v>16</v>
      </c>
      <c r="U61" s="50">
        <v>1944.7</v>
      </c>
      <c r="V61" s="127" t="str">
        <f t="shared" si="4"/>
        <v>A</v>
      </c>
      <c r="W61" s="245" t="str">
        <f t="shared" si="5"/>
        <v>TAIP</v>
      </c>
    </row>
    <row r="62" spans="1:23" ht="30" customHeight="1">
      <c r="A62" s="320" t="s">
        <v>110</v>
      </c>
      <c r="B62" s="125" t="s">
        <v>129</v>
      </c>
      <c r="C62" s="387" t="s">
        <v>227</v>
      </c>
      <c r="D62" s="59" t="s">
        <v>283</v>
      </c>
      <c r="E62" s="68" t="s">
        <v>6</v>
      </c>
      <c r="F62" s="134" t="s">
        <v>16</v>
      </c>
      <c r="G62" s="134" t="s">
        <v>16</v>
      </c>
      <c r="H62" s="134" t="s">
        <v>16</v>
      </c>
      <c r="I62" s="134" t="s">
        <v>16</v>
      </c>
      <c r="J62" s="44">
        <v>51668500</v>
      </c>
      <c r="K62" s="146" t="str">
        <f t="shared" si="0"/>
        <v>Nm3</v>
      </c>
      <c r="L62" s="45">
        <v>3</v>
      </c>
      <c r="M62" s="47">
        <v>56.1</v>
      </c>
      <c r="N62" s="48">
        <v>1</v>
      </c>
      <c r="O62" s="46">
        <v>3.625E-05</v>
      </c>
      <c r="P62" s="146" t="str">
        <f t="shared" si="1"/>
        <v>TJ/Nm3</v>
      </c>
      <c r="Q62" s="49" t="s">
        <v>228</v>
      </c>
      <c r="R62" s="45" t="s">
        <v>8</v>
      </c>
      <c r="S62" s="154">
        <v>1</v>
      </c>
      <c r="T62" s="154" t="s">
        <v>16</v>
      </c>
      <c r="U62" s="50">
        <v>105074.4</v>
      </c>
      <c r="V62" s="127" t="str">
        <f t="shared" si="4"/>
        <v>B</v>
      </c>
      <c r="W62" s="245" t="str">
        <f t="shared" si="5"/>
        <v>NE</v>
      </c>
    </row>
    <row r="63" spans="1:23" ht="30" customHeight="1">
      <c r="A63" s="320" t="s">
        <v>110</v>
      </c>
      <c r="B63" s="125" t="s">
        <v>129</v>
      </c>
      <c r="C63" s="387" t="s">
        <v>227</v>
      </c>
      <c r="D63" s="45" t="s">
        <v>284</v>
      </c>
      <c r="E63" s="68" t="s">
        <v>6</v>
      </c>
      <c r="F63" s="134" t="s">
        <v>16</v>
      </c>
      <c r="G63" s="134" t="s">
        <v>16</v>
      </c>
      <c r="H63" s="134" t="s">
        <v>16</v>
      </c>
      <c r="I63" s="134" t="s">
        <v>16</v>
      </c>
      <c r="J63" s="44">
        <v>480262390</v>
      </c>
      <c r="K63" s="146" t="str">
        <f t="shared" si="0"/>
        <v>Nm3</v>
      </c>
      <c r="L63" s="45">
        <v>3</v>
      </c>
      <c r="M63" s="47">
        <v>56.1</v>
      </c>
      <c r="N63" s="48">
        <v>1</v>
      </c>
      <c r="O63" s="46">
        <v>3.625E-05</v>
      </c>
      <c r="P63" s="146" t="str">
        <f t="shared" si="1"/>
        <v>TJ/Nm3</v>
      </c>
      <c r="Q63" s="49" t="s">
        <v>343</v>
      </c>
      <c r="R63" s="45" t="s">
        <v>8</v>
      </c>
      <c r="S63" s="154">
        <v>1</v>
      </c>
      <c r="T63" s="154" t="s">
        <v>16</v>
      </c>
      <c r="U63" s="50">
        <v>976673.6</v>
      </c>
      <c r="V63" s="127" t="str">
        <f t="shared" si="4"/>
        <v>C</v>
      </c>
      <c r="W63" s="245" t="str">
        <f t="shared" si="5"/>
        <v>NE</v>
      </c>
    </row>
    <row r="64" spans="1:23" ht="30" customHeight="1">
      <c r="A64" s="320" t="s">
        <v>110</v>
      </c>
      <c r="B64" s="125" t="s">
        <v>129</v>
      </c>
      <c r="C64" s="387" t="s">
        <v>227</v>
      </c>
      <c r="D64" s="59" t="s">
        <v>285</v>
      </c>
      <c r="E64" s="68" t="s">
        <v>6</v>
      </c>
      <c r="F64" s="134" t="s">
        <v>16</v>
      </c>
      <c r="G64" s="134" t="s">
        <v>16</v>
      </c>
      <c r="H64" s="134" t="s">
        <v>16</v>
      </c>
      <c r="I64" s="134" t="s">
        <v>16</v>
      </c>
      <c r="J64" s="44">
        <v>408830</v>
      </c>
      <c r="K64" s="146" t="str">
        <f t="shared" si="0"/>
        <v>Nm3</v>
      </c>
      <c r="L64" s="45">
        <v>3</v>
      </c>
      <c r="M64" s="47">
        <v>56.1</v>
      </c>
      <c r="N64" s="48" t="s">
        <v>7</v>
      </c>
      <c r="O64" s="46">
        <v>3.625E-05</v>
      </c>
      <c r="P64" s="146" t="str">
        <f t="shared" si="1"/>
        <v>TJ/Nm3</v>
      </c>
      <c r="Q64" s="49" t="s">
        <v>228</v>
      </c>
      <c r="R64" s="45" t="s">
        <v>8</v>
      </c>
      <c r="S64" s="154">
        <v>1</v>
      </c>
      <c r="T64" s="154" t="s">
        <v>16</v>
      </c>
      <c r="U64" s="50">
        <v>831.4</v>
      </c>
      <c r="V64" s="127" t="str">
        <f t="shared" si="4"/>
        <v>A</v>
      </c>
      <c r="W64" s="245" t="str">
        <f t="shared" si="5"/>
        <v>TAIP</v>
      </c>
    </row>
    <row r="65" spans="1:23" ht="30" customHeight="1">
      <c r="A65" s="320" t="s">
        <v>110</v>
      </c>
      <c r="B65" s="125" t="s">
        <v>129</v>
      </c>
      <c r="C65" s="387" t="s">
        <v>227</v>
      </c>
      <c r="D65" s="59" t="s">
        <v>286</v>
      </c>
      <c r="E65" s="68" t="s">
        <v>6</v>
      </c>
      <c r="F65" s="134" t="s">
        <v>16</v>
      </c>
      <c r="G65" s="134" t="s">
        <v>16</v>
      </c>
      <c r="H65" s="134" t="s">
        <v>16</v>
      </c>
      <c r="I65" s="134" t="s">
        <v>16</v>
      </c>
      <c r="J65" s="44">
        <v>31450</v>
      </c>
      <c r="K65" s="146" t="str">
        <f t="shared" si="0"/>
        <v>Nm3</v>
      </c>
      <c r="L65" s="45">
        <v>3</v>
      </c>
      <c r="M65" s="47">
        <v>56.1</v>
      </c>
      <c r="N65" s="48" t="s">
        <v>7</v>
      </c>
      <c r="O65" s="46">
        <v>3.625E-05</v>
      </c>
      <c r="P65" s="146" t="str">
        <f t="shared" si="1"/>
        <v>TJ/Nm3</v>
      </c>
      <c r="Q65" s="49" t="s">
        <v>228</v>
      </c>
      <c r="R65" s="45" t="s">
        <v>8</v>
      </c>
      <c r="S65" s="154">
        <v>1</v>
      </c>
      <c r="T65" s="154" t="s">
        <v>16</v>
      </c>
      <c r="U65" s="50">
        <v>64</v>
      </c>
      <c r="V65" s="127" t="str">
        <f t="shared" si="4"/>
        <v>A</v>
      </c>
      <c r="W65" s="245" t="str">
        <f t="shared" si="5"/>
        <v>TAIP</v>
      </c>
    </row>
    <row r="66" spans="1:23" ht="30" customHeight="1">
      <c r="A66" s="320" t="s">
        <v>110</v>
      </c>
      <c r="B66" s="125" t="s">
        <v>129</v>
      </c>
      <c r="C66" s="387" t="s">
        <v>227</v>
      </c>
      <c r="D66" s="45" t="s">
        <v>287</v>
      </c>
      <c r="E66" s="68" t="s">
        <v>6</v>
      </c>
      <c r="F66" s="134" t="s">
        <v>16</v>
      </c>
      <c r="G66" s="134" t="s">
        <v>16</v>
      </c>
      <c r="H66" s="134" t="s">
        <v>16</v>
      </c>
      <c r="I66" s="134" t="s">
        <v>16</v>
      </c>
      <c r="J66" s="44">
        <v>407874740</v>
      </c>
      <c r="K66" s="146" t="str">
        <f t="shared" si="0"/>
        <v>Nm3</v>
      </c>
      <c r="L66" s="45">
        <v>3</v>
      </c>
      <c r="M66" s="47">
        <v>56.1</v>
      </c>
      <c r="N66" s="48">
        <v>1</v>
      </c>
      <c r="O66" s="46">
        <v>3.625E-05</v>
      </c>
      <c r="P66" s="146" t="str">
        <f t="shared" si="1"/>
        <v>TJ/Nm3</v>
      </c>
      <c r="Q66" s="49" t="s">
        <v>343</v>
      </c>
      <c r="R66" s="45" t="s">
        <v>8</v>
      </c>
      <c r="S66" s="154">
        <v>1</v>
      </c>
      <c r="T66" s="154" t="s">
        <v>16</v>
      </c>
      <c r="U66" s="50">
        <v>829464.3</v>
      </c>
      <c r="V66" s="127" t="str">
        <f t="shared" si="4"/>
        <v>C</v>
      </c>
      <c r="W66" s="245" t="str">
        <f t="shared" si="5"/>
        <v>NE</v>
      </c>
    </row>
    <row r="67" spans="1:23" ht="30" customHeight="1">
      <c r="A67" s="320" t="s">
        <v>110</v>
      </c>
      <c r="B67" s="125" t="s">
        <v>129</v>
      </c>
      <c r="C67" s="387" t="s">
        <v>227</v>
      </c>
      <c r="D67" s="59" t="s">
        <v>288</v>
      </c>
      <c r="E67" s="68" t="s">
        <v>6</v>
      </c>
      <c r="F67" s="134" t="s">
        <v>16</v>
      </c>
      <c r="G67" s="134" t="s">
        <v>16</v>
      </c>
      <c r="H67" s="134" t="s">
        <v>16</v>
      </c>
      <c r="I67" s="134" t="s">
        <v>16</v>
      </c>
      <c r="J67" s="44">
        <v>519820</v>
      </c>
      <c r="K67" s="146" t="str">
        <f t="shared" si="0"/>
        <v>Nm3</v>
      </c>
      <c r="L67" s="45">
        <v>3</v>
      </c>
      <c r="M67" s="47">
        <v>56.1</v>
      </c>
      <c r="N67" s="48" t="s">
        <v>7</v>
      </c>
      <c r="O67" s="46">
        <v>3.625E-05</v>
      </c>
      <c r="P67" s="146" t="str">
        <f t="shared" si="1"/>
        <v>TJ/Nm3</v>
      </c>
      <c r="Q67" s="49" t="s">
        <v>228</v>
      </c>
      <c r="R67" s="45" t="s">
        <v>8</v>
      </c>
      <c r="S67" s="154">
        <v>1</v>
      </c>
      <c r="T67" s="154" t="s">
        <v>16</v>
      </c>
      <c r="U67" s="50">
        <v>1057.1</v>
      </c>
      <c r="V67" s="127" t="str">
        <f t="shared" si="4"/>
        <v>A</v>
      </c>
      <c r="W67" s="245" t="str">
        <f t="shared" si="5"/>
        <v>TAIP</v>
      </c>
    </row>
    <row r="68" spans="1:23" ht="30" customHeight="1">
      <c r="A68" s="320" t="s">
        <v>110</v>
      </c>
      <c r="B68" s="118" t="s">
        <v>129</v>
      </c>
      <c r="C68" s="399" t="s">
        <v>227</v>
      </c>
      <c r="D68" s="349" t="s">
        <v>289</v>
      </c>
      <c r="E68" s="68" t="s">
        <v>6</v>
      </c>
      <c r="F68" s="134" t="s">
        <v>16</v>
      </c>
      <c r="G68" s="134" t="s">
        <v>16</v>
      </c>
      <c r="H68" s="134" t="s">
        <v>16</v>
      </c>
      <c r="I68" s="134" t="s">
        <v>16</v>
      </c>
      <c r="J68" s="44">
        <v>65486780</v>
      </c>
      <c r="K68" s="146" t="str">
        <f aca="true" t="shared" si="6" ref="K68:K130">IF(E68="-","-",IF(E68="Gamtinės dujos","Nm3",IF(E68="Angliavandenilinės dujos","Nm3",IF(E68="Kuro dujos","Nm3",IF(E68="Fakelinės dujos","Nm3","t")))))</f>
        <v>Nm3</v>
      </c>
      <c r="L68" s="45">
        <v>2</v>
      </c>
      <c r="M68" s="47">
        <v>56.1</v>
      </c>
      <c r="N68" s="48">
        <v>1</v>
      </c>
      <c r="O68" s="46">
        <v>3.625E-05</v>
      </c>
      <c r="P68" s="146" t="str">
        <f aca="true" t="shared" si="7" ref="P68:P130">IF(E68="-","-",IF(E68="Gamtinės dujos","TJ/Nm3",IF(E68="Angliavandenilinės dujos","TJ/Nm3",IF(E68="Kuro dujos","TJ/Nm3",IF(E68="Fakelinės dujos","TJ/Nm3","TJ/t")))))</f>
        <v>TJ/Nm3</v>
      </c>
      <c r="Q68" s="49" t="s">
        <v>228</v>
      </c>
      <c r="R68" s="45" t="s">
        <v>8</v>
      </c>
      <c r="S68" s="154">
        <v>1</v>
      </c>
      <c r="T68" s="154" t="s">
        <v>16</v>
      </c>
      <c r="U68" s="50">
        <v>133175.6</v>
      </c>
      <c r="V68" s="127" t="str">
        <f t="shared" si="4"/>
        <v>B</v>
      </c>
      <c r="W68" s="245" t="str">
        <f t="shared" si="5"/>
        <v>NE</v>
      </c>
    </row>
    <row r="69" spans="1:23" ht="30" customHeight="1">
      <c r="A69" s="320" t="s">
        <v>110</v>
      </c>
      <c r="B69" s="105" t="s">
        <v>79</v>
      </c>
      <c r="C69" s="412" t="s">
        <v>291</v>
      </c>
      <c r="D69" s="36" t="s">
        <v>5</v>
      </c>
      <c r="E69" s="53" t="s">
        <v>6</v>
      </c>
      <c r="F69" s="131">
        <v>0</v>
      </c>
      <c r="G69" s="131">
        <v>0</v>
      </c>
      <c r="H69" s="131">
        <v>18210640</v>
      </c>
      <c r="I69" s="131">
        <v>0</v>
      </c>
      <c r="J69" s="54">
        <v>18210640</v>
      </c>
      <c r="K69" s="145" t="str">
        <f t="shared" si="6"/>
        <v>Nm3</v>
      </c>
      <c r="L69" s="36">
        <v>4</v>
      </c>
      <c r="M69" s="38">
        <v>55.09</v>
      </c>
      <c r="N69" s="39">
        <v>3</v>
      </c>
      <c r="O69" s="37">
        <v>3.373E-05</v>
      </c>
      <c r="P69" s="145" t="str">
        <f t="shared" si="7"/>
        <v>TJ/Nm3</v>
      </c>
      <c r="Q69" s="40" t="s">
        <v>162</v>
      </c>
      <c r="R69" s="36">
        <v>3</v>
      </c>
      <c r="S69" s="153">
        <v>1</v>
      </c>
      <c r="T69" s="153" t="s">
        <v>16</v>
      </c>
      <c r="U69" s="41">
        <v>33836.6</v>
      </c>
      <c r="V69" s="128" t="str">
        <f t="shared" si="2"/>
        <v>A</v>
      </c>
      <c r="W69" s="246" t="str">
        <f t="shared" si="3"/>
        <v>NE</v>
      </c>
    </row>
    <row r="70" spans="1:23" ht="30" customHeight="1">
      <c r="A70" s="320" t="s">
        <v>110</v>
      </c>
      <c r="B70" s="68" t="s">
        <v>33</v>
      </c>
      <c r="C70" s="397" t="s">
        <v>292</v>
      </c>
      <c r="D70" s="349" t="s">
        <v>5</v>
      </c>
      <c r="E70" s="43" t="s">
        <v>6</v>
      </c>
      <c r="F70" s="130" t="s">
        <v>16</v>
      </c>
      <c r="G70" s="130" t="s">
        <v>16</v>
      </c>
      <c r="H70" s="130" t="s">
        <v>16</v>
      </c>
      <c r="I70" s="130" t="s">
        <v>16</v>
      </c>
      <c r="J70" s="44">
        <v>180170</v>
      </c>
      <c r="K70" s="146" t="str">
        <f t="shared" si="6"/>
        <v>Nm3</v>
      </c>
      <c r="L70" s="45">
        <v>2</v>
      </c>
      <c r="M70" s="47">
        <v>55.23</v>
      </c>
      <c r="N70" s="48" t="s">
        <v>7</v>
      </c>
      <c r="O70" s="46">
        <v>3.349E-05</v>
      </c>
      <c r="P70" s="146" t="str">
        <f t="shared" si="7"/>
        <v>TJ/Nm3</v>
      </c>
      <c r="Q70" s="49" t="s">
        <v>161</v>
      </c>
      <c r="R70" s="45" t="s">
        <v>7</v>
      </c>
      <c r="S70" s="154">
        <v>1</v>
      </c>
      <c r="T70" s="154" t="s">
        <v>16</v>
      </c>
      <c r="U70" s="50">
        <v>333.2</v>
      </c>
      <c r="V70" s="127" t="str">
        <f t="shared" si="2"/>
        <v>A</v>
      </c>
      <c r="W70" s="245" t="str">
        <f t="shared" si="3"/>
        <v>TAIP</v>
      </c>
    </row>
    <row r="71" spans="1:23" ht="30" customHeight="1">
      <c r="A71" s="320" t="s">
        <v>110</v>
      </c>
      <c r="B71" s="314" t="s">
        <v>131</v>
      </c>
      <c r="C71" s="413" t="s">
        <v>293</v>
      </c>
      <c r="D71" s="36" t="s">
        <v>5</v>
      </c>
      <c r="E71" s="53" t="s">
        <v>6</v>
      </c>
      <c r="F71" s="131" t="s">
        <v>16</v>
      </c>
      <c r="G71" s="131" t="s">
        <v>16</v>
      </c>
      <c r="H71" s="131" t="s">
        <v>16</v>
      </c>
      <c r="I71" s="131" t="s">
        <v>16</v>
      </c>
      <c r="J71" s="54">
        <v>4188210</v>
      </c>
      <c r="K71" s="145" t="str">
        <f t="shared" si="6"/>
        <v>Nm3</v>
      </c>
      <c r="L71" s="36">
        <v>2</v>
      </c>
      <c r="M71" s="38">
        <v>55.23</v>
      </c>
      <c r="N71" s="39" t="s">
        <v>7</v>
      </c>
      <c r="O71" s="37">
        <v>3.349E-05</v>
      </c>
      <c r="P71" s="145" t="str">
        <f t="shared" si="7"/>
        <v>TJ/Nm3</v>
      </c>
      <c r="Q71" s="40" t="s">
        <v>161</v>
      </c>
      <c r="R71" s="36" t="s">
        <v>7</v>
      </c>
      <c r="S71" s="153">
        <v>1</v>
      </c>
      <c r="T71" s="153" t="s">
        <v>16</v>
      </c>
      <c r="U71" s="41">
        <v>7746.7</v>
      </c>
      <c r="V71" s="128" t="str">
        <f t="shared" si="2"/>
        <v>A</v>
      </c>
      <c r="W71" s="246" t="str">
        <f t="shared" si="3"/>
        <v>TAIP</v>
      </c>
    </row>
    <row r="72" spans="1:23" ht="30" customHeight="1">
      <c r="A72" s="320" t="s">
        <v>110</v>
      </c>
      <c r="B72" s="68" t="s">
        <v>34</v>
      </c>
      <c r="C72" s="414" t="s">
        <v>294</v>
      </c>
      <c r="D72" s="45" t="s">
        <v>5</v>
      </c>
      <c r="E72" s="43" t="s">
        <v>6</v>
      </c>
      <c r="F72" s="130" t="s">
        <v>16</v>
      </c>
      <c r="G72" s="130" t="s">
        <v>16</v>
      </c>
      <c r="H72" s="130" t="s">
        <v>16</v>
      </c>
      <c r="I72" s="130" t="s">
        <v>16</v>
      </c>
      <c r="J72" s="44">
        <v>1454330</v>
      </c>
      <c r="K72" s="146" t="str">
        <f t="shared" si="6"/>
        <v>Nm3</v>
      </c>
      <c r="L72" s="45">
        <v>2</v>
      </c>
      <c r="M72" s="47">
        <v>55.23</v>
      </c>
      <c r="N72" s="48" t="s">
        <v>7</v>
      </c>
      <c r="O72" s="46">
        <v>3.349E-05</v>
      </c>
      <c r="P72" s="146" t="str">
        <f t="shared" si="7"/>
        <v>TJ/Nm3</v>
      </c>
      <c r="Q72" s="49" t="s">
        <v>161</v>
      </c>
      <c r="R72" s="45" t="s">
        <v>7</v>
      </c>
      <c r="S72" s="154">
        <v>1</v>
      </c>
      <c r="T72" s="154" t="s">
        <v>16</v>
      </c>
      <c r="U72" s="50">
        <v>2690</v>
      </c>
      <c r="V72" s="127" t="str">
        <f t="shared" si="2"/>
        <v>A</v>
      </c>
      <c r="W72" s="245" t="str">
        <f t="shared" si="3"/>
        <v>TAIP</v>
      </c>
    </row>
    <row r="73" spans="1:23" ht="30" customHeight="1">
      <c r="A73" s="320" t="s">
        <v>110</v>
      </c>
      <c r="B73" s="123" t="s">
        <v>35</v>
      </c>
      <c r="C73" s="415" t="s">
        <v>295</v>
      </c>
      <c r="D73" s="75" t="s">
        <v>5</v>
      </c>
      <c r="E73" s="53" t="s">
        <v>6</v>
      </c>
      <c r="F73" s="131" t="s">
        <v>16</v>
      </c>
      <c r="G73" s="131" t="s">
        <v>16</v>
      </c>
      <c r="H73" s="131" t="s">
        <v>16</v>
      </c>
      <c r="I73" s="131" t="s">
        <v>16</v>
      </c>
      <c r="J73" s="54">
        <v>8004670</v>
      </c>
      <c r="K73" s="145" t="str">
        <f t="shared" si="6"/>
        <v>Nm3</v>
      </c>
      <c r="L73" s="36">
        <v>2</v>
      </c>
      <c r="M73" s="38">
        <v>55.23</v>
      </c>
      <c r="N73" s="39" t="s">
        <v>7</v>
      </c>
      <c r="O73" s="37">
        <v>3.349E-05</v>
      </c>
      <c r="P73" s="145" t="str">
        <f t="shared" si="7"/>
        <v>TJ/Nm3</v>
      </c>
      <c r="Q73" s="40" t="s">
        <v>161</v>
      </c>
      <c r="R73" s="36" t="s">
        <v>7</v>
      </c>
      <c r="S73" s="153">
        <v>1</v>
      </c>
      <c r="T73" s="153" t="s">
        <v>16</v>
      </c>
      <c r="U73" s="41">
        <v>14805.9</v>
      </c>
      <c r="V73" s="128" t="str">
        <f t="shared" si="2"/>
        <v>A</v>
      </c>
      <c r="W73" s="246" t="str">
        <f t="shared" si="3"/>
        <v>TAIP</v>
      </c>
    </row>
    <row r="74" spans="1:23" ht="30" customHeight="1">
      <c r="A74" s="320" t="s">
        <v>110</v>
      </c>
      <c r="B74" s="72" t="s">
        <v>36</v>
      </c>
      <c r="C74" s="386" t="s">
        <v>296</v>
      </c>
      <c r="D74" s="348" t="s">
        <v>5</v>
      </c>
      <c r="E74" s="68" t="s">
        <v>6</v>
      </c>
      <c r="F74" s="130" t="s">
        <v>16</v>
      </c>
      <c r="G74" s="130" t="s">
        <v>16</v>
      </c>
      <c r="H74" s="130" t="s">
        <v>16</v>
      </c>
      <c r="I74" s="130" t="s">
        <v>16</v>
      </c>
      <c r="J74" s="44">
        <v>1996760</v>
      </c>
      <c r="K74" s="146" t="str">
        <f t="shared" si="6"/>
        <v>Nm3</v>
      </c>
      <c r="L74" s="45">
        <v>2</v>
      </c>
      <c r="M74" s="47">
        <v>55.23</v>
      </c>
      <c r="N74" s="48" t="s">
        <v>7</v>
      </c>
      <c r="O74" s="46">
        <v>3.349E-05</v>
      </c>
      <c r="P74" s="146" t="str">
        <f t="shared" si="7"/>
        <v>TJ/Nm3</v>
      </c>
      <c r="Q74" s="49" t="s">
        <v>161</v>
      </c>
      <c r="R74" s="45" t="s">
        <v>7</v>
      </c>
      <c r="S74" s="154">
        <v>1</v>
      </c>
      <c r="T74" s="154" t="s">
        <v>16</v>
      </c>
      <c r="U74" s="50">
        <v>3693.3</v>
      </c>
      <c r="V74" s="127" t="str">
        <f t="shared" si="2"/>
        <v>A</v>
      </c>
      <c r="W74" s="245" t="str">
        <f t="shared" si="3"/>
        <v>TAIP</v>
      </c>
    </row>
    <row r="75" spans="1:23" ht="30" customHeight="1">
      <c r="A75" s="320" t="s">
        <v>110</v>
      </c>
      <c r="B75" s="118" t="s">
        <v>36</v>
      </c>
      <c r="C75" s="399" t="s">
        <v>296</v>
      </c>
      <c r="D75" s="349" t="s">
        <v>5</v>
      </c>
      <c r="E75" s="68" t="s">
        <v>159</v>
      </c>
      <c r="F75" s="130">
        <v>0</v>
      </c>
      <c r="G75" s="130">
        <v>435.12</v>
      </c>
      <c r="H75" s="130">
        <v>8384.66</v>
      </c>
      <c r="I75" s="130">
        <v>0</v>
      </c>
      <c r="J75" s="44">
        <v>7949.54</v>
      </c>
      <c r="K75" s="146" t="str">
        <f t="shared" si="6"/>
        <v>t</v>
      </c>
      <c r="L75" s="45">
        <v>2</v>
      </c>
      <c r="M75" s="47">
        <v>0</v>
      </c>
      <c r="N75" s="48" t="s">
        <v>7</v>
      </c>
      <c r="O75" s="46">
        <v>2E-05</v>
      </c>
      <c r="P75" s="146" t="str">
        <f t="shared" si="7"/>
        <v>TJ/t</v>
      </c>
      <c r="Q75" s="49" t="s">
        <v>161</v>
      </c>
      <c r="R75" s="45" t="s">
        <v>7</v>
      </c>
      <c r="S75" s="154">
        <v>1</v>
      </c>
      <c r="T75" s="154" t="s">
        <v>16</v>
      </c>
      <c r="U75" s="50">
        <v>0</v>
      </c>
      <c r="V75" s="127" t="str">
        <f>IF(U75="","",IF(U75&lt;=50000,"A",IF(U75&lt;=500000,"B",IF(U75&gt;500000,"C"))))</f>
        <v>A</v>
      </c>
      <c r="W75" s="245" t="str">
        <f>IF(U75="","",IF(U75&lt;=25000,"TAIP","NE"))</f>
        <v>TAIP</v>
      </c>
    </row>
    <row r="76" spans="1:23" ht="30" customHeight="1">
      <c r="A76" s="320" t="s">
        <v>110</v>
      </c>
      <c r="B76" s="314" t="s">
        <v>37</v>
      </c>
      <c r="C76" s="413" t="s">
        <v>298</v>
      </c>
      <c r="D76" s="70" t="s">
        <v>5</v>
      </c>
      <c r="E76" s="53" t="s">
        <v>6</v>
      </c>
      <c r="F76" s="131" t="s">
        <v>16</v>
      </c>
      <c r="G76" s="131" t="s">
        <v>16</v>
      </c>
      <c r="H76" s="131" t="s">
        <v>16</v>
      </c>
      <c r="I76" s="131" t="s">
        <v>16</v>
      </c>
      <c r="J76" s="54">
        <v>440600</v>
      </c>
      <c r="K76" s="145" t="str">
        <f t="shared" si="6"/>
        <v>Nm3</v>
      </c>
      <c r="L76" s="36">
        <v>2</v>
      </c>
      <c r="M76" s="38">
        <v>56.9</v>
      </c>
      <c r="N76" s="39" t="s">
        <v>7</v>
      </c>
      <c r="O76" s="37">
        <v>3.349E-05</v>
      </c>
      <c r="P76" s="145" t="str">
        <f t="shared" si="7"/>
        <v>TJ/Nm3</v>
      </c>
      <c r="Q76" s="40" t="s">
        <v>228</v>
      </c>
      <c r="R76" s="36" t="s">
        <v>7</v>
      </c>
      <c r="S76" s="153">
        <v>1</v>
      </c>
      <c r="T76" s="153" t="s">
        <v>16</v>
      </c>
      <c r="U76" s="41">
        <v>839.6</v>
      </c>
      <c r="V76" s="128" t="str">
        <f t="shared" si="2"/>
        <v>A</v>
      </c>
      <c r="W76" s="246" t="str">
        <f t="shared" si="3"/>
        <v>TAIP</v>
      </c>
    </row>
    <row r="77" spans="1:23" ht="30" customHeight="1">
      <c r="A77" s="320" t="s">
        <v>110</v>
      </c>
      <c r="B77" s="72" t="s">
        <v>81</v>
      </c>
      <c r="C77" s="416" t="s">
        <v>297</v>
      </c>
      <c r="D77" s="348" t="s">
        <v>5</v>
      </c>
      <c r="E77" s="43" t="s">
        <v>6</v>
      </c>
      <c r="F77" s="130">
        <v>0</v>
      </c>
      <c r="G77" s="44">
        <v>2177011</v>
      </c>
      <c r="H77" s="44">
        <v>2177011</v>
      </c>
      <c r="I77" s="130">
        <v>0</v>
      </c>
      <c r="J77" s="44">
        <v>2177011</v>
      </c>
      <c r="K77" s="146" t="str">
        <f t="shared" si="6"/>
        <v>Nm3</v>
      </c>
      <c r="L77" s="45">
        <v>2</v>
      </c>
      <c r="M77" s="47">
        <v>55.23</v>
      </c>
      <c r="N77" s="48" t="s">
        <v>7</v>
      </c>
      <c r="O77" s="46">
        <v>3.349E-05</v>
      </c>
      <c r="P77" s="146" t="str">
        <f t="shared" si="7"/>
        <v>TJ/Nm3</v>
      </c>
      <c r="Q77" s="49" t="s">
        <v>161</v>
      </c>
      <c r="R77" s="45" t="s">
        <v>7</v>
      </c>
      <c r="S77" s="154">
        <v>1</v>
      </c>
      <c r="T77" s="154" t="s">
        <v>16</v>
      </c>
      <c r="U77" s="50">
        <v>4026.7</v>
      </c>
      <c r="V77" s="127" t="str">
        <f t="shared" si="2"/>
        <v>A</v>
      </c>
      <c r="W77" s="245" t="str">
        <f t="shared" si="3"/>
        <v>TAIP</v>
      </c>
    </row>
    <row r="78" spans="1:23" ht="30" customHeight="1">
      <c r="A78" s="320" t="s">
        <v>110</v>
      </c>
      <c r="B78" s="107" t="s">
        <v>107</v>
      </c>
      <c r="C78" s="406" t="s">
        <v>299</v>
      </c>
      <c r="D78" s="52" t="s">
        <v>5</v>
      </c>
      <c r="E78" s="95" t="s">
        <v>6</v>
      </c>
      <c r="F78" s="131" t="s">
        <v>16</v>
      </c>
      <c r="G78" s="131" t="s">
        <v>16</v>
      </c>
      <c r="H78" s="131" t="s">
        <v>16</v>
      </c>
      <c r="I78" s="131" t="s">
        <v>16</v>
      </c>
      <c r="J78" s="54">
        <v>789660</v>
      </c>
      <c r="K78" s="145" t="str">
        <f t="shared" si="6"/>
        <v>Nm3</v>
      </c>
      <c r="L78" s="36">
        <v>2</v>
      </c>
      <c r="M78" s="38">
        <v>33.49</v>
      </c>
      <c r="N78" s="39" t="s">
        <v>7</v>
      </c>
      <c r="O78" s="37">
        <v>5.69E-05</v>
      </c>
      <c r="P78" s="145" t="str">
        <f t="shared" si="7"/>
        <v>TJ/Nm3</v>
      </c>
      <c r="Q78" s="40" t="s">
        <v>161</v>
      </c>
      <c r="R78" s="36" t="s">
        <v>7</v>
      </c>
      <c r="S78" s="153">
        <v>1</v>
      </c>
      <c r="T78" s="153" t="s">
        <v>16</v>
      </c>
      <c r="U78" s="41">
        <v>1504.8</v>
      </c>
      <c r="V78" s="128" t="str">
        <f t="shared" si="2"/>
        <v>A</v>
      </c>
      <c r="W78" s="246" t="str">
        <f t="shared" si="3"/>
        <v>TAIP</v>
      </c>
    </row>
    <row r="79" spans="1:23" ht="30" customHeight="1">
      <c r="A79" s="320" t="s">
        <v>110</v>
      </c>
      <c r="B79" s="116" t="s">
        <v>107</v>
      </c>
      <c r="C79" s="408" t="s">
        <v>299</v>
      </c>
      <c r="D79" s="57" t="s">
        <v>5</v>
      </c>
      <c r="E79" s="95" t="s">
        <v>159</v>
      </c>
      <c r="F79" s="131" t="s">
        <v>16</v>
      </c>
      <c r="G79" s="131" t="s">
        <v>16</v>
      </c>
      <c r="H79" s="131" t="s">
        <v>16</v>
      </c>
      <c r="I79" s="131" t="s">
        <v>16</v>
      </c>
      <c r="J79" s="54">
        <v>19469</v>
      </c>
      <c r="K79" s="145" t="str">
        <f t="shared" si="6"/>
        <v>t</v>
      </c>
      <c r="L79" s="36">
        <v>1</v>
      </c>
      <c r="M79" s="38">
        <v>0</v>
      </c>
      <c r="N79" s="39" t="s">
        <v>7</v>
      </c>
      <c r="O79" s="37">
        <v>0.0082</v>
      </c>
      <c r="P79" s="145" t="str">
        <f t="shared" si="7"/>
        <v>TJ/t</v>
      </c>
      <c r="Q79" s="40" t="s">
        <v>161</v>
      </c>
      <c r="R79" s="36" t="s">
        <v>7</v>
      </c>
      <c r="S79" s="153">
        <v>1</v>
      </c>
      <c r="T79" s="153">
        <v>1</v>
      </c>
      <c r="U79" s="41">
        <v>0</v>
      </c>
      <c r="V79" s="128" t="str">
        <f>IF(U79="","",IF(U79&lt;=50000,"A",IF(U79&lt;=500000,"B",IF(U79&gt;500000,"C"))))</f>
        <v>A</v>
      </c>
      <c r="W79" s="246" t="str">
        <f>IF(U79="","",IF(U79&lt;=25000,"TAIP","NE"))</f>
        <v>TAIP</v>
      </c>
    </row>
    <row r="80" spans="1:23" ht="30" customHeight="1">
      <c r="A80" s="320" t="s">
        <v>110</v>
      </c>
      <c r="B80" s="125" t="s">
        <v>76</v>
      </c>
      <c r="C80" s="396" t="s">
        <v>226</v>
      </c>
      <c r="D80" s="59" t="s">
        <v>5</v>
      </c>
      <c r="E80" s="43" t="s">
        <v>6</v>
      </c>
      <c r="F80" s="130" t="s">
        <v>16</v>
      </c>
      <c r="G80" s="130" t="s">
        <v>16</v>
      </c>
      <c r="H80" s="130" t="s">
        <v>16</v>
      </c>
      <c r="I80" s="130" t="s">
        <v>16</v>
      </c>
      <c r="J80" s="44">
        <v>3661620</v>
      </c>
      <c r="K80" s="146" t="str">
        <f t="shared" si="6"/>
        <v>Nm3</v>
      </c>
      <c r="L80" s="45">
        <v>2</v>
      </c>
      <c r="M80" s="47">
        <v>55.23</v>
      </c>
      <c r="N80" s="48" t="s">
        <v>7</v>
      </c>
      <c r="O80" s="46">
        <v>3.349E-05</v>
      </c>
      <c r="P80" s="146" t="str">
        <f t="shared" si="7"/>
        <v>TJ/Nm3</v>
      </c>
      <c r="Q80" s="49" t="s">
        <v>161</v>
      </c>
      <c r="R80" s="45" t="s">
        <v>7</v>
      </c>
      <c r="S80" s="154">
        <v>1</v>
      </c>
      <c r="T80" s="154" t="s">
        <v>16</v>
      </c>
      <c r="U80" s="50">
        <v>6772.7</v>
      </c>
      <c r="V80" s="127" t="str">
        <f t="shared" si="2"/>
        <v>A</v>
      </c>
      <c r="W80" s="245" t="str">
        <f t="shared" si="3"/>
        <v>TAIP</v>
      </c>
    </row>
    <row r="81" spans="1:23" ht="30" customHeight="1">
      <c r="A81" s="320" t="s">
        <v>110</v>
      </c>
      <c r="B81" s="315" t="s">
        <v>77</v>
      </c>
      <c r="C81" s="406" t="s">
        <v>229</v>
      </c>
      <c r="D81" s="73" t="s">
        <v>5</v>
      </c>
      <c r="E81" s="95" t="s">
        <v>12</v>
      </c>
      <c r="F81" s="133">
        <v>35.63</v>
      </c>
      <c r="G81" s="133">
        <v>47.93</v>
      </c>
      <c r="H81" s="133">
        <v>61.29</v>
      </c>
      <c r="I81" s="133">
        <v>0</v>
      </c>
      <c r="J81" s="54">
        <v>48.99</v>
      </c>
      <c r="K81" s="145" t="str">
        <f t="shared" si="6"/>
        <v>t</v>
      </c>
      <c r="L81" s="36">
        <v>2</v>
      </c>
      <c r="M81" s="38">
        <v>77.6</v>
      </c>
      <c r="N81" s="39" t="s">
        <v>7</v>
      </c>
      <c r="O81" s="37">
        <v>0.04006</v>
      </c>
      <c r="P81" s="145" t="str">
        <f t="shared" si="7"/>
        <v>TJ/t</v>
      </c>
      <c r="Q81" s="40" t="s">
        <v>162</v>
      </c>
      <c r="R81" s="36" t="s">
        <v>7</v>
      </c>
      <c r="S81" s="153">
        <v>1</v>
      </c>
      <c r="T81" s="153" t="s">
        <v>16</v>
      </c>
      <c r="U81" s="41">
        <v>152.3</v>
      </c>
      <c r="V81" s="128" t="str">
        <f aca="true" t="shared" si="8" ref="V81:V106">IF(U81="","",IF($U$81+$U$82+$U$83+$U$85+$U$103+$U$104+$U$105+$U$106&lt;=50000,"A",IF($U$81+$U$82+$U$83+$U$85+$U$103+$U$104+$U$105+$U$106&lt;=500000,"B",IF($U$81+$U$82+$U$83+$U$85+$U$103+$U$104+$U$105+$U$106&gt;500000,"C"))))</f>
        <v>A</v>
      </c>
      <c r="W81" s="246" t="str">
        <f aca="true" t="shared" si="9" ref="W81:W106">IF(U81="","",IF($U$81+$U$82+$U$83+$U$85+$U$103+$U$104+$U$105+$U$106&lt;=25000,"TAIP","NE"))</f>
        <v>TAIP</v>
      </c>
    </row>
    <row r="82" spans="1:23" ht="30" customHeight="1">
      <c r="A82" s="320" t="s">
        <v>110</v>
      </c>
      <c r="B82" s="316" t="s">
        <v>77</v>
      </c>
      <c r="C82" s="407" t="s">
        <v>229</v>
      </c>
      <c r="D82" s="79" t="s">
        <v>5</v>
      </c>
      <c r="E82" s="95" t="s">
        <v>132</v>
      </c>
      <c r="F82" s="133">
        <v>1.16</v>
      </c>
      <c r="G82" s="133">
        <v>0</v>
      </c>
      <c r="H82" s="133">
        <v>251.73</v>
      </c>
      <c r="I82" s="133">
        <v>0</v>
      </c>
      <c r="J82" s="54">
        <v>252.9</v>
      </c>
      <c r="K82" s="145" t="str">
        <f t="shared" si="6"/>
        <v>t</v>
      </c>
      <c r="L82" s="36">
        <v>2</v>
      </c>
      <c r="M82" s="38">
        <v>77.6</v>
      </c>
      <c r="N82" s="39" t="s">
        <v>7</v>
      </c>
      <c r="O82" s="37">
        <v>0.04006</v>
      </c>
      <c r="P82" s="145" t="str">
        <f t="shared" si="7"/>
        <v>TJ/t</v>
      </c>
      <c r="Q82" s="40" t="s">
        <v>162</v>
      </c>
      <c r="R82" s="36" t="s">
        <v>7</v>
      </c>
      <c r="S82" s="153">
        <v>1</v>
      </c>
      <c r="T82" s="153" t="s">
        <v>16</v>
      </c>
      <c r="U82" s="41">
        <v>786.2</v>
      </c>
      <c r="V82" s="128" t="str">
        <f t="shared" si="8"/>
        <v>A</v>
      </c>
      <c r="W82" s="246" t="str">
        <f t="shared" si="9"/>
        <v>TAIP</v>
      </c>
    </row>
    <row r="83" spans="1:23" ht="30" customHeight="1">
      <c r="A83" s="320" t="s">
        <v>110</v>
      </c>
      <c r="B83" s="316" t="s">
        <v>77</v>
      </c>
      <c r="C83" s="407" t="s">
        <v>229</v>
      </c>
      <c r="D83" s="79" t="s">
        <v>5</v>
      </c>
      <c r="E83" s="95" t="s">
        <v>231</v>
      </c>
      <c r="F83" s="133">
        <v>19</v>
      </c>
      <c r="G83" s="133">
        <v>0</v>
      </c>
      <c r="H83" s="133">
        <v>0</v>
      </c>
      <c r="I83" s="133">
        <v>0</v>
      </c>
      <c r="J83" s="54">
        <v>19</v>
      </c>
      <c r="K83" s="145" t="str">
        <f t="shared" si="6"/>
        <v>t</v>
      </c>
      <c r="L83" s="36">
        <v>2</v>
      </c>
      <c r="M83" s="38">
        <v>77.6</v>
      </c>
      <c r="N83" s="39" t="s">
        <v>7</v>
      </c>
      <c r="O83" s="37">
        <v>0.0406</v>
      </c>
      <c r="P83" s="145" t="str">
        <f t="shared" si="7"/>
        <v>TJ/t</v>
      </c>
      <c r="Q83" s="40" t="s">
        <v>162</v>
      </c>
      <c r="R83" s="36" t="s">
        <v>7</v>
      </c>
      <c r="S83" s="153">
        <v>1</v>
      </c>
      <c r="T83" s="153" t="s">
        <v>16</v>
      </c>
      <c r="U83" s="41">
        <v>59.1</v>
      </c>
      <c r="V83" s="128" t="str">
        <f t="shared" si="8"/>
        <v>A</v>
      </c>
      <c r="W83" s="246" t="str">
        <f t="shared" si="9"/>
        <v>TAIP</v>
      </c>
    </row>
    <row r="84" spans="1:23" ht="30" customHeight="1">
      <c r="A84" s="320" t="s">
        <v>110</v>
      </c>
      <c r="B84" s="316" t="s">
        <v>77</v>
      </c>
      <c r="C84" s="407" t="s">
        <v>229</v>
      </c>
      <c r="D84" s="79" t="s">
        <v>5</v>
      </c>
      <c r="E84" s="95" t="s">
        <v>230</v>
      </c>
      <c r="F84" s="133">
        <v>0</v>
      </c>
      <c r="G84" s="133">
        <v>0</v>
      </c>
      <c r="H84" s="133">
        <v>44.01</v>
      </c>
      <c r="I84" s="133">
        <v>0</v>
      </c>
      <c r="J84" s="54">
        <v>44.01</v>
      </c>
      <c r="K84" s="145" t="str">
        <f t="shared" si="6"/>
        <v>t</v>
      </c>
      <c r="L84" s="36">
        <v>2</v>
      </c>
      <c r="M84" s="38">
        <v>77.4</v>
      </c>
      <c r="N84" s="39" t="s">
        <v>7</v>
      </c>
      <c r="O84" s="37">
        <v>0.04006</v>
      </c>
      <c r="P84" s="145" t="str">
        <f t="shared" si="7"/>
        <v>TJ/t</v>
      </c>
      <c r="Q84" s="40" t="s">
        <v>162</v>
      </c>
      <c r="R84" s="36" t="s">
        <v>7</v>
      </c>
      <c r="S84" s="153">
        <v>1</v>
      </c>
      <c r="T84" s="153" t="s">
        <v>16</v>
      </c>
      <c r="U84" s="41">
        <v>136.5</v>
      </c>
      <c r="V84" s="128" t="str">
        <f t="shared" si="8"/>
        <v>A</v>
      </c>
      <c r="W84" s="246" t="str">
        <f t="shared" si="9"/>
        <v>TAIP</v>
      </c>
    </row>
    <row r="85" spans="1:23" ht="30" customHeight="1">
      <c r="A85" s="320" t="s">
        <v>110</v>
      </c>
      <c r="B85" s="316" t="s">
        <v>77</v>
      </c>
      <c r="C85" s="407" t="s">
        <v>229</v>
      </c>
      <c r="D85" s="79" t="s">
        <v>5</v>
      </c>
      <c r="E85" s="95" t="s">
        <v>133</v>
      </c>
      <c r="F85" s="133">
        <v>0</v>
      </c>
      <c r="G85" s="133">
        <v>0</v>
      </c>
      <c r="H85" s="133">
        <v>232.5</v>
      </c>
      <c r="I85" s="133">
        <v>0</v>
      </c>
      <c r="J85" s="54">
        <v>232.5</v>
      </c>
      <c r="K85" s="145" t="str">
        <f t="shared" si="6"/>
        <v>t</v>
      </c>
      <c r="L85" s="36" t="s">
        <v>7</v>
      </c>
      <c r="M85" s="38">
        <v>104.34</v>
      </c>
      <c r="N85" s="39" t="s">
        <v>7</v>
      </c>
      <c r="O85" s="37">
        <v>0.01172</v>
      </c>
      <c r="P85" s="145" t="str">
        <f t="shared" si="7"/>
        <v>TJ/t</v>
      </c>
      <c r="Q85" s="40" t="s">
        <v>162</v>
      </c>
      <c r="R85" s="36" t="s">
        <v>7</v>
      </c>
      <c r="S85" s="153">
        <v>1</v>
      </c>
      <c r="T85" s="153" t="s">
        <v>16</v>
      </c>
      <c r="U85" s="41">
        <v>284.3</v>
      </c>
      <c r="V85" s="128" t="str">
        <f t="shared" si="8"/>
        <v>A</v>
      </c>
      <c r="W85" s="246" t="str">
        <f t="shared" si="9"/>
        <v>TAIP</v>
      </c>
    </row>
    <row r="86" spans="1:23" ht="30" customHeight="1">
      <c r="A86" s="320" t="s">
        <v>110</v>
      </c>
      <c r="B86" s="316" t="s">
        <v>77</v>
      </c>
      <c r="C86" s="407" t="s">
        <v>229</v>
      </c>
      <c r="D86" s="79" t="s">
        <v>5</v>
      </c>
      <c r="E86" s="95" t="s">
        <v>328</v>
      </c>
      <c r="F86" s="133">
        <v>0</v>
      </c>
      <c r="G86" s="133">
        <v>0</v>
      </c>
      <c r="H86" s="133">
        <v>11.74</v>
      </c>
      <c r="I86" s="133">
        <v>0</v>
      </c>
      <c r="J86" s="54">
        <v>11.74</v>
      </c>
      <c r="K86" s="145" t="str">
        <f t="shared" si="6"/>
        <v>t</v>
      </c>
      <c r="L86" s="36">
        <v>2</v>
      </c>
      <c r="M86" s="38">
        <v>72.89</v>
      </c>
      <c r="N86" s="39" t="s">
        <v>7</v>
      </c>
      <c r="O86" s="37">
        <v>0.04307</v>
      </c>
      <c r="P86" s="145" t="str">
        <f t="shared" si="7"/>
        <v>TJ/t</v>
      </c>
      <c r="Q86" s="40" t="s">
        <v>162</v>
      </c>
      <c r="R86" s="36" t="s">
        <v>7</v>
      </c>
      <c r="S86" s="153">
        <v>1</v>
      </c>
      <c r="T86" s="153" t="s">
        <v>16</v>
      </c>
      <c r="U86" s="41">
        <v>36.9</v>
      </c>
      <c r="V86" s="128" t="str">
        <f t="shared" si="8"/>
        <v>A</v>
      </c>
      <c r="W86" s="246" t="str">
        <f t="shared" si="9"/>
        <v>TAIP</v>
      </c>
    </row>
    <row r="87" spans="1:23" ht="30" customHeight="1">
      <c r="A87" s="320" t="s">
        <v>110</v>
      </c>
      <c r="B87" s="316" t="s">
        <v>77</v>
      </c>
      <c r="C87" s="407" t="s">
        <v>229</v>
      </c>
      <c r="D87" s="79" t="s">
        <v>5</v>
      </c>
      <c r="E87" s="95" t="s">
        <v>329</v>
      </c>
      <c r="F87" s="133">
        <v>0</v>
      </c>
      <c r="G87" s="133">
        <v>0</v>
      </c>
      <c r="H87" s="133">
        <v>24.31</v>
      </c>
      <c r="I87" s="133">
        <v>0</v>
      </c>
      <c r="J87" s="54">
        <v>24.31</v>
      </c>
      <c r="K87" s="145" t="str">
        <f t="shared" si="6"/>
        <v>t</v>
      </c>
      <c r="L87" s="36">
        <v>1</v>
      </c>
      <c r="M87" s="38">
        <v>0</v>
      </c>
      <c r="N87" s="39" t="s">
        <v>16</v>
      </c>
      <c r="O87" s="37">
        <v>0.0274</v>
      </c>
      <c r="P87" s="145" t="str">
        <f t="shared" si="7"/>
        <v>TJ/t</v>
      </c>
      <c r="Q87" s="40" t="s">
        <v>162</v>
      </c>
      <c r="R87" s="36">
        <v>1</v>
      </c>
      <c r="S87" s="153">
        <v>1</v>
      </c>
      <c r="T87" s="153">
        <v>1</v>
      </c>
      <c r="U87" s="41">
        <v>0</v>
      </c>
      <c r="V87" s="128" t="str">
        <f t="shared" si="8"/>
        <v>A</v>
      </c>
      <c r="W87" s="246" t="str">
        <f t="shared" si="9"/>
        <v>TAIP</v>
      </c>
    </row>
    <row r="88" spans="1:23" ht="30" customHeight="1">
      <c r="A88" s="320" t="s">
        <v>110</v>
      </c>
      <c r="B88" s="316" t="s">
        <v>77</v>
      </c>
      <c r="C88" s="407" t="s">
        <v>229</v>
      </c>
      <c r="D88" s="79" t="s">
        <v>5</v>
      </c>
      <c r="E88" s="95" t="s">
        <v>330</v>
      </c>
      <c r="F88" s="133">
        <v>286.39</v>
      </c>
      <c r="G88" s="133">
        <v>52.54</v>
      </c>
      <c r="H88" s="133">
        <v>1619.84</v>
      </c>
      <c r="I88" s="133">
        <v>0</v>
      </c>
      <c r="J88" s="54">
        <v>1853.69</v>
      </c>
      <c r="K88" s="145" t="str">
        <f t="shared" si="6"/>
        <v>t</v>
      </c>
      <c r="L88" s="36" t="s">
        <v>16</v>
      </c>
      <c r="M88" s="38">
        <v>0</v>
      </c>
      <c r="N88" s="39">
        <v>1</v>
      </c>
      <c r="O88" s="37">
        <v>0.0156</v>
      </c>
      <c r="P88" s="145" t="str">
        <f t="shared" si="7"/>
        <v>TJ/t</v>
      </c>
      <c r="Q88" s="40" t="s">
        <v>162</v>
      </c>
      <c r="R88" s="36">
        <v>1</v>
      </c>
      <c r="S88" s="153">
        <v>1</v>
      </c>
      <c r="T88" s="153">
        <v>1</v>
      </c>
      <c r="U88" s="41">
        <v>0</v>
      </c>
      <c r="V88" s="128" t="str">
        <f t="shared" si="8"/>
        <v>A</v>
      </c>
      <c r="W88" s="246" t="str">
        <f t="shared" si="9"/>
        <v>TAIP</v>
      </c>
    </row>
    <row r="89" spans="1:23" ht="30" customHeight="1">
      <c r="A89" s="320" t="s">
        <v>110</v>
      </c>
      <c r="B89" s="316" t="s">
        <v>77</v>
      </c>
      <c r="C89" s="407" t="s">
        <v>229</v>
      </c>
      <c r="D89" s="79" t="s">
        <v>5</v>
      </c>
      <c r="E89" s="95" t="s">
        <v>330</v>
      </c>
      <c r="F89" s="133">
        <v>0</v>
      </c>
      <c r="G89" s="133">
        <v>0</v>
      </c>
      <c r="H89" s="133">
        <v>2</v>
      </c>
      <c r="I89" s="133">
        <v>0</v>
      </c>
      <c r="J89" s="54">
        <v>2</v>
      </c>
      <c r="K89" s="145" t="str">
        <f t="shared" si="6"/>
        <v>t</v>
      </c>
      <c r="L89" s="36" t="s">
        <v>16</v>
      </c>
      <c r="M89" s="38">
        <v>0</v>
      </c>
      <c r="N89" s="39">
        <v>1</v>
      </c>
      <c r="O89" s="37">
        <v>0.0156</v>
      </c>
      <c r="P89" s="145" t="str">
        <f t="shared" si="7"/>
        <v>TJ/t</v>
      </c>
      <c r="Q89" s="40" t="s">
        <v>162</v>
      </c>
      <c r="R89" s="36">
        <v>1</v>
      </c>
      <c r="S89" s="153">
        <v>1</v>
      </c>
      <c r="T89" s="153">
        <v>1</v>
      </c>
      <c r="U89" s="41">
        <v>0</v>
      </c>
      <c r="V89" s="128" t="str">
        <f t="shared" si="8"/>
        <v>A</v>
      </c>
      <c r="W89" s="246" t="str">
        <f t="shared" si="9"/>
        <v>TAIP</v>
      </c>
    </row>
    <row r="90" spans="1:23" ht="30" customHeight="1">
      <c r="A90" s="320" t="s">
        <v>110</v>
      </c>
      <c r="B90" s="316" t="s">
        <v>77</v>
      </c>
      <c r="C90" s="407" t="s">
        <v>229</v>
      </c>
      <c r="D90" s="79" t="s">
        <v>5</v>
      </c>
      <c r="E90" s="95" t="s">
        <v>331</v>
      </c>
      <c r="F90" s="133">
        <v>0</v>
      </c>
      <c r="G90" s="133">
        <v>8.31</v>
      </c>
      <c r="H90" s="133">
        <v>88.02</v>
      </c>
      <c r="I90" s="133">
        <v>0</v>
      </c>
      <c r="J90" s="54">
        <v>79.71</v>
      </c>
      <c r="K90" s="145" t="str">
        <f t="shared" si="6"/>
        <v>t</v>
      </c>
      <c r="L90" s="36" t="s">
        <v>16</v>
      </c>
      <c r="M90" s="38">
        <v>0</v>
      </c>
      <c r="N90" s="39">
        <v>1</v>
      </c>
      <c r="O90" s="37">
        <v>0.0156</v>
      </c>
      <c r="P90" s="145" t="str">
        <f t="shared" si="7"/>
        <v>TJ/t</v>
      </c>
      <c r="Q90" s="40" t="s">
        <v>162</v>
      </c>
      <c r="R90" s="36">
        <v>1</v>
      </c>
      <c r="S90" s="153">
        <v>1</v>
      </c>
      <c r="T90" s="153">
        <v>1</v>
      </c>
      <c r="U90" s="41">
        <v>0</v>
      </c>
      <c r="V90" s="128" t="str">
        <f t="shared" si="8"/>
        <v>A</v>
      </c>
      <c r="W90" s="246" t="str">
        <f t="shared" si="9"/>
        <v>TAIP</v>
      </c>
    </row>
    <row r="91" spans="1:23" ht="30" customHeight="1">
      <c r="A91" s="320" t="s">
        <v>110</v>
      </c>
      <c r="B91" s="316" t="s">
        <v>77</v>
      </c>
      <c r="C91" s="407" t="s">
        <v>229</v>
      </c>
      <c r="D91" s="79" t="s">
        <v>5</v>
      </c>
      <c r="E91" s="95" t="s">
        <v>332</v>
      </c>
      <c r="F91" s="133">
        <v>0</v>
      </c>
      <c r="G91" s="133">
        <v>0</v>
      </c>
      <c r="H91" s="133">
        <v>9.49</v>
      </c>
      <c r="I91" s="133">
        <v>0</v>
      </c>
      <c r="J91" s="54">
        <v>9.49</v>
      </c>
      <c r="K91" s="145" t="str">
        <f t="shared" si="6"/>
        <v>t</v>
      </c>
      <c r="L91" s="36">
        <v>1</v>
      </c>
      <c r="M91" s="38">
        <v>0</v>
      </c>
      <c r="N91" s="39" t="s">
        <v>16</v>
      </c>
      <c r="O91" s="37">
        <v>0.0156</v>
      </c>
      <c r="P91" s="145" t="str">
        <f t="shared" si="7"/>
        <v>TJ/t</v>
      </c>
      <c r="Q91" s="40" t="s">
        <v>162</v>
      </c>
      <c r="R91" s="36">
        <v>1</v>
      </c>
      <c r="S91" s="153">
        <v>1</v>
      </c>
      <c r="T91" s="153">
        <v>1</v>
      </c>
      <c r="U91" s="41">
        <v>0</v>
      </c>
      <c r="V91" s="128" t="str">
        <f t="shared" si="8"/>
        <v>A</v>
      </c>
      <c r="W91" s="246" t="str">
        <f t="shared" si="9"/>
        <v>TAIP</v>
      </c>
    </row>
    <row r="92" spans="1:23" ht="30" customHeight="1">
      <c r="A92" s="320" t="s">
        <v>110</v>
      </c>
      <c r="B92" s="316" t="s">
        <v>77</v>
      </c>
      <c r="C92" s="407" t="s">
        <v>229</v>
      </c>
      <c r="D92" s="79" t="s">
        <v>5</v>
      </c>
      <c r="E92" s="95" t="s">
        <v>333</v>
      </c>
      <c r="F92" s="133">
        <v>0</v>
      </c>
      <c r="G92" s="133">
        <v>0</v>
      </c>
      <c r="H92" s="133">
        <v>0.4</v>
      </c>
      <c r="I92" s="133">
        <v>0</v>
      </c>
      <c r="J92" s="54">
        <v>0.4</v>
      </c>
      <c r="K92" s="145" t="str">
        <f t="shared" si="6"/>
        <v>t</v>
      </c>
      <c r="L92" s="36">
        <v>1</v>
      </c>
      <c r="M92" s="38">
        <v>0</v>
      </c>
      <c r="N92" s="39" t="s">
        <v>16</v>
      </c>
      <c r="O92" s="37">
        <v>0.0156</v>
      </c>
      <c r="P92" s="145" t="str">
        <f t="shared" si="7"/>
        <v>TJ/t</v>
      </c>
      <c r="Q92" s="40" t="s">
        <v>162</v>
      </c>
      <c r="R92" s="36">
        <v>1</v>
      </c>
      <c r="S92" s="153">
        <v>1</v>
      </c>
      <c r="T92" s="153">
        <v>1</v>
      </c>
      <c r="U92" s="41">
        <v>0</v>
      </c>
      <c r="V92" s="128" t="str">
        <f t="shared" si="8"/>
        <v>A</v>
      </c>
      <c r="W92" s="246" t="str">
        <f t="shared" si="9"/>
        <v>TAIP</v>
      </c>
    </row>
    <row r="93" spans="1:23" ht="30" customHeight="1">
      <c r="A93" s="320" t="s">
        <v>110</v>
      </c>
      <c r="B93" s="316" t="s">
        <v>77</v>
      </c>
      <c r="C93" s="407" t="s">
        <v>229</v>
      </c>
      <c r="D93" s="79" t="s">
        <v>5</v>
      </c>
      <c r="E93" s="95" t="s">
        <v>334</v>
      </c>
      <c r="F93" s="133">
        <v>0</v>
      </c>
      <c r="G93" s="133">
        <v>0</v>
      </c>
      <c r="H93" s="133">
        <v>33.39</v>
      </c>
      <c r="I93" s="133">
        <v>0</v>
      </c>
      <c r="J93" s="54">
        <v>33.39</v>
      </c>
      <c r="K93" s="145" t="str">
        <f t="shared" si="6"/>
        <v>t</v>
      </c>
      <c r="L93" s="36">
        <v>1</v>
      </c>
      <c r="M93" s="38">
        <v>0</v>
      </c>
      <c r="N93" s="39" t="s">
        <v>16</v>
      </c>
      <c r="O93" s="37">
        <v>0.0156</v>
      </c>
      <c r="P93" s="145" t="str">
        <f t="shared" si="7"/>
        <v>TJ/t</v>
      </c>
      <c r="Q93" s="40" t="s">
        <v>162</v>
      </c>
      <c r="R93" s="36">
        <v>1</v>
      </c>
      <c r="S93" s="153">
        <v>1</v>
      </c>
      <c r="T93" s="153">
        <v>1</v>
      </c>
      <c r="U93" s="41">
        <v>0</v>
      </c>
      <c r="V93" s="128" t="str">
        <f t="shared" si="8"/>
        <v>A</v>
      </c>
      <c r="W93" s="246" t="str">
        <f t="shared" si="9"/>
        <v>TAIP</v>
      </c>
    </row>
    <row r="94" spans="1:23" ht="30" customHeight="1">
      <c r="A94" s="320" t="s">
        <v>110</v>
      </c>
      <c r="B94" s="316" t="s">
        <v>77</v>
      </c>
      <c r="C94" s="407" t="s">
        <v>229</v>
      </c>
      <c r="D94" s="79" t="s">
        <v>5</v>
      </c>
      <c r="E94" s="95" t="s">
        <v>335</v>
      </c>
      <c r="F94" s="133">
        <v>0</v>
      </c>
      <c r="G94" s="133">
        <v>0</v>
      </c>
      <c r="H94" s="133">
        <v>11.55</v>
      </c>
      <c r="I94" s="133">
        <v>0</v>
      </c>
      <c r="J94" s="54">
        <v>11.55</v>
      </c>
      <c r="K94" s="145" t="str">
        <f t="shared" si="6"/>
        <v>t</v>
      </c>
      <c r="L94" s="36">
        <v>1</v>
      </c>
      <c r="M94" s="38">
        <v>0</v>
      </c>
      <c r="N94" s="39" t="s">
        <v>16</v>
      </c>
      <c r="O94" s="37">
        <v>0.0156</v>
      </c>
      <c r="P94" s="145" t="str">
        <f t="shared" si="7"/>
        <v>TJ/t</v>
      </c>
      <c r="Q94" s="40" t="s">
        <v>162</v>
      </c>
      <c r="R94" s="36">
        <v>1</v>
      </c>
      <c r="S94" s="153">
        <v>1</v>
      </c>
      <c r="T94" s="153">
        <v>1</v>
      </c>
      <c r="U94" s="41">
        <v>0</v>
      </c>
      <c r="V94" s="128" t="str">
        <f t="shared" si="8"/>
        <v>A</v>
      </c>
      <c r="W94" s="246" t="str">
        <f t="shared" si="9"/>
        <v>TAIP</v>
      </c>
    </row>
    <row r="95" spans="1:23" ht="30" customHeight="1">
      <c r="A95" s="320" t="s">
        <v>110</v>
      </c>
      <c r="B95" s="316" t="s">
        <v>77</v>
      </c>
      <c r="C95" s="407" t="s">
        <v>229</v>
      </c>
      <c r="D95" s="79" t="s">
        <v>5</v>
      </c>
      <c r="E95" s="95" t="s">
        <v>336</v>
      </c>
      <c r="F95" s="133">
        <v>0</v>
      </c>
      <c r="G95" s="133">
        <v>100</v>
      </c>
      <c r="H95" s="133">
        <v>471.42</v>
      </c>
      <c r="I95" s="133">
        <v>0</v>
      </c>
      <c r="J95" s="54">
        <v>371.42</v>
      </c>
      <c r="K95" s="145" t="str">
        <f t="shared" si="6"/>
        <v>t</v>
      </c>
      <c r="L95" s="36">
        <v>1</v>
      </c>
      <c r="M95" s="38">
        <v>0</v>
      </c>
      <c r="N95" s="39" t="s">
        <v>16</v>
      </c>
      <c r="O95" s="37">
        <v>0.0116</v>
      </c>
      <c r="P95" s="145" t="str">
        <f t="shared" si="7"/>
        <v>TJ/t</v>
      </c>
      <c r="Q95" s="40" t="s">
        <v>162</v>
      </c>
      <c r="R95" s="36">
        <v>1</v>
      </c>
      <c r="S95" s="153">
        <v>1</v>
      </c>
      <c r="T95" s="153">
        <v>1</v>
      </c>
      <c r="U95" s="41">
        <v>0</v>
      </c>
      <c r="V95" s="128" t="str">
        <f t="shared" si="8"/>
        <v>A</v>
      </c>
      <c r="W95" s="246" t="str">
        <f t="shared" si="9"/>
        <v>TAIP</v>
      </c>
    </row>
    <row r="96" spans="1:23" ht="30" customHeight="1">
      <c r="A96" s="320" t="s">
        <v>110</v>
      </c>
      <c r="B96" s="316" t="s">
        <v>77</v>
      </c>
      <c r="C96" s="407" t="s">
        <v>229</v>
      </c>
      <c r="D96" s="79" t="s">
        <v>5</v>
      </c>
      <c r="E96" s="95" t="s">
        <v>232</v>
      </c>
      <c r="F96" s="133">
        <v>0</v>
      </c>
      <c r="G96" s="133">
        <v>0</v>
      </c>
      <c r="H96" s="133">
        <v>117.48</v>
      </c>
      <c r="I96" s="133">
        <v>0</v>
      </c>
      <c r="J96" s="54">
        <v>117.48</v>
      </c>
      <c r="K96" s="145" t="str">
        <f t="shared" si="6"/>
        <v>t</v>
      </c>
      <c r="L96" s="36">
        <v>1</v>
      </c>
      <c r="M96" s="38">
        <v>0</v>
      </c>
      <c r="N96" s="39" t="s">
        <v>16</v>
      </c>
      <c r="O96" s="37">
        <v>0.0116</v>
      </c>
      <c r="P96" s="145" t="str">
        <f t="shared" si="7"/>
        <v>TJ/t</v>
      </c>
      <c r="Q96" s="40" t="s">
        <v>162</v>
      </c>
      <c r="R96" s="36">
        <v>1</v>
      </c>
      <c r="S96" s="153">
        <v>1</v>
      </c>
      <c r="T96" s="153">
        <v>1</v>
      </c>
      <c r="U96" s="41">
        <v>0</v>
      </c>
      <c r="V96" s="128" t="str">
        <f t="shared" si="8"/>
        <v>A</v>
      </c>
      <c r="W96" s="246" t="str">
        <f t="shared" si="9"/>
        <v>TAIP</v>
      </c>
    </row>
    <row r="97" spans="1:23" ht="30" customHeight="1">
      <c r="A97" s="320" t="s">
        <v>110</v>
      </c>
      <c r="B97" s="316" t="s">
        <v>77</v>
      </c>
      <c r="C97" s="407" t="s">
        <v>229</v>
      </c>
      <c r="D97" s="79" t="s">
        <v>5</v>
      </c>
      <c r="E97" s="95" t="s">
        <v>337</v>
      </c>
      <c r="F97" s="133">
        <v>0</v>
      </c>
      <c r="G97" s="133">
        <v>0</v>
      </c>
      <c r="H97" s="133">
        <v>2.67</v>
      </c>
      <c r="I97" s="133">
        <v>0</v>
      </c>
      <c r="J97" s="54">
        <v>2.67</v>
      </c>
      <c r="K97" s="145" t="str">
        <f t="shared" si="6"/>
        <v>t</v>
      </c>
      <c r="L97" s="36">
        <v>1</v>
      </c>
      <c r="M97" s="38">
        <v>0</v>
      </c>
      <c r="N97" s="39" t="s">
        <v>16</v>
      </c>
      <c r="O97" s="37">
        <v>0.0116</v>
      </c>
      <c r="P97" s="145" t="str">
        <f t="shared" si="7"/>
        <v>TJ/t</v>
      </c>
      <c r="Q97" s="40" t="s">
        <v>162</v>
      </c>
      <c r="R97" s="36">
        <v>1</v>
      </c>
      <c r="S97" s="153">
        <v>1</v>
      </c>
      <c r="T97" s="153">
        <v>1</v>
      </c>
      <c r="U97" s="41">
        <v>0</v>
      </c>
      <c r="V97" s="128" t="str">
        <f t="shared" si="8"/>
        <v>A</v>
      </c>
      <c r="W97" s="246" t="str">
        <f t="shared" si="9"/>
        <v>TAIP</v>
      </c>
    </row>
    <row r="98" spans="1:23" ht="30" customHeight="1">
      <c r="A98" s="320" t="s">
        <v>110</v>
      </c>
      <c r="B98" s="316" t="s">
        <v>77</v>
      </c>
      <c r="C98" s="407" t="s">
        <v>229</v>
      </c>
      <c r="D98" s="79" t="s">
        <v>5</v>
      </c>
      <c r="E98" s="95" t="s">
        <v>338</v>
      </c>
      <c r="F98" s="133">
        <v>0</v>
      </c>
      <c r="G98" s="133">
        <v>0</v>
      </c>
      <c r="H98" s="133">
        <v>0.09</v>
      </c>
      <c r="I98" s="133">
        <v>0</v>
      </c>
      <c r="J98" s="54">
        <v>0.09</v>
      </c>
      <c r="K98" s="145" t="str">
        <f t="shared" si="6"/>
        <v>t</v>
      </c>
      <c r="L98" s="36">
        <v>1</v>
      </c>
      <c r="M98" s="38">
        <v>0</v>
      </c>
      <c r="N98" s="39" t="s">
        <v>16</v>
      </c>
      <c r="O98" s="37">
        <v>0.0116</v>
      </c>
      <c r="P98" s="145" t="str">
        <f t="shared" si="7"/>
        <v>TJ/t</v>
      </c>
      <c r="Q98" s="40" t="s">
        <v>162</v>
      </c>
      <c r="R98" s="36">
        <v>1</v>
      </c>
      <c r="S98" s="153">
        <v>1</v>
      </c>
      <c r="T98" s="153">
        <v>1</v>
      </c>
      <c r="U98" s="41">
        <v>0</v>
      </c>
      <c r="V98" s="128" t="str">
        <f t="shared" si="8"/>
        <v>A</v>
      </c>
      <c r="W98" s="246" t="str">
        <f t="shared" si="9"/>
        <v>TAIP</v>
      </c>
    </row>
    <row r="99" spans="1:23" ht="30" customHeight="1">
      <c r="A99" s="320" t="s">
        <v>110</v>
      </c>
      <c r="B99" s="316" t="s">
        <v>77</v>
      </c>
      <c r="C99" s="407" t="s">
        <v>229</v>
      </c>
      <c r="D99" s="79" t="s">
        <v>5</v>
      </c>
      <c r="E99" s="95" t="s">
        <v>339</v>
      </c>
      <c r="F99" s="133">
        <v>0</v>
      </c>
      <c r="G99" s="133">
        <v>0</v>
      </c>
      <c r="H99" s="133">
        <v>1.3</v>
      </c>
      <c r="I99" s="133">
        <v>0</v>
      </c>
      <c r="J99" s="54">
        <v>1.3</v>
      </c>
      <c r="K99" s="145" t="str">
        <f t="shared" si="6"/>
        <v>t</v>
      </c>
      <c r="L99" s="36">
        <v>1</v>
      </c>
      <c r="M99" s="38">
        <v>0</v>
      </c>
      <c r="N99" s="39" t="s">
        <v>16</v>
      </c>
      <c r="O99" s="37">
        <v>0.0116</v>
      </c>
      <c r="P99" s="145" t="str">
        <f t="shared" si="7"/>
        <v>TJ/t</v>
      </c>
      <c r="Q99" s="40" t="s">
        <v>162</v>
      </c>
      <c r="R99" s="36">
        <v>1</v>
      </c>
      <c r="S99" s="153">
        <v>1</v>
      </c>
      <c r="T99" s="153">
        <v>1</v>
      </c>
      <c r="U99" s="41">
        <v>0</v>
      </c>
      <c r="V99" s="128" t="str">
        <f t="shared" si="8"/>
        <v>A</v>
      </c>
      <c r="W99" s="246" t="str">
        <f t="shared" si="9"/>
        <v>TAIP</v>
      </c>
    </row>
    <row r="100" spans="1:23" ht="30" customHeight="1">
      <c r="A100" s="320" t="s">
        <v>110</v>
      </c>
      <c r="B100" s="316" t="s">
        <v>77</v>
      </c>
      <c r="C100" s="407" t="s">
        <v>229</v>
      </c>
      <c r="D100" s="79" t="s">
        <v>5</v>
      </c>
      <c r="E100" s="95" t="s">
        <v>330</v>
      </c>
      <c r="F100" s="133">
        <v>0</v>
      </c>
      <c r="G100" s="133">
        <v>0</v>
      </c>
      <c r="H100" s="133">
        <v>527.03</v>
      </c>
      <c r="I100" s="133">
        <v>0</v>
      </c>
      <c r="J100" s="54">
        <v>527.03</v>
      </c>
      <c r="K100" s="145" t="str">
        <f t="shared" si="6"/>
        <v>t</v>
      </c>
      <c r="L100" s="36">
        <v>1</v>
      </c>
      <c r="M100" s="38">
        <v>0</v>
      </c>
      <c r="N100" s="39" t="s">
        <v>16</v>
      </c>
      <c r="O100" s="37">
        <v>0.0156</v>
      </c>
      <c r="P100" s="145" t="str">
        <f t="shared" si="7"/>
        <v>TJ/t</v>
      </c>
      <c r="Q100" s="40" t="s">
        <v>162</v>
      </c>
      <c r="R100" s="36">
        <v>1</v>
      </c>
      <c r="S100" s="153">
        <v>1</v>
      </c>
      <c r="T100" s="153">
        <v>1</v>
      </c>
      <c r="U100" s="41">
        <v>0</v>
      </c>
      <c r="V100" s="128" t="str">
        <f t="shared" si="8"/>
        <v>A</v>
      </c>
      <c r="W100" s="246" t="str">
        <f t="shared" si="9"/>
        <v>TAIP</v>
      </c>
    </row>
    <row r="101" spans="1:23" ht="30" customHeight="1">
      <c r="A101" s="320" t="s">
        <v>110</v>
      </c>
      <c r="B101" s="316" t="s">
        <v>77</v>
      </c>
      <c r="C101" s="407" t="s">
        <v>229</v>
      </c>
      <c r="D101" s="79" t="s">
        <v>5</v>
      </c>
      <c r="E101" s="95" t="s">
        <v>233</v>
      </c>
      <c r="F101" s="133">
        <v>0</v>
      </c>
      <c r="G101" s="133">
        <v>40.24</v>
      </c>
      <c r="H101" s="133">
        <v>310.02</v>
      </c>
      <c r="I101" s="133">
        <v>0</v>
      </c>
      <c r="J101" s="54">
        <v>269.78</v>
      </c>
      <c r="K101" s="145" t="str">
        <f t="shared" si="6"/>
        <v>t</v>
      </c>
      <c r="L101" s="36">
        <v>1</v>
      </c>
      <c r="M101" s="38">
        <v>0</v>
      </c>
      <c r="N101" s="39" t="s">
        <v>16</v>
      </c>
      <c r="O101" s="37">
        <v>0.0116</v>
      </c>
      <c r="P101" s="145" t="str">
        <f t="shared" si="7"/>
        <v>TJ/t</v>
      </c>
      <c r="Q101" s="40" t="s">
        <v>162</v>
      </c>
      <c r="R101" s="36">
        <v>1</v>
      </c>
      <c r="S101" s="153">
        <v>1</v>
      </c>
      <c r="T101" s="153">
        <v>1</v>
      </c>
      <c r="U101" s="41">
        <v>0</v>
      </c>
      <c r="V101" s="128" t="str">
        <f t="shared" si="8"/>
        <v>A</v>
      </c>
      <c r="W101" s="246" t="str">
        <f t="shared" si="9"/>
        <v>TAIP</v>
      </c>
    </row>
    <row r="102" spans="1:23" ht="30" customHeight="1">
      <c r="A102" s="320" t="s">
        <v>110</v>
      </c>
      <c r="B102" s="316" t="s">
        <v>77</v>
      </c>
      <c r="C102" s="407" t="s">
        <v>229</v>
      </c>
      <c r="D102" s="74" t="s">
        <v>5</v>
      </c>
      <c r="E102" s="95" t="s">
        <v>330</v>
      </c>
      <c r="F102" s="133">
        <v>0</v>
      </c>
      <c r="G102" s="133">
        <v>0</v>
      </c>
      <c r="H102" s="133">
        <v>304.83</v>
      </c>
      <c r="I102" s="133">
        <v>0</v>
      </c>
      <c r="J102" s="54">
        <v>304.83</v>
      </c>
      <c r="K102" s="145" t="str">
        <f t="shared" si="6"/>
        <v>t</v>
      </c>
      <c r="L102" s="36">
        <v>1</v>
      </c>
      <c r="M102" s="38">
        <v>0</v>
      </c>
      <c r="N102" s="39" t="s">
        <v>16</v>
      </c>
      <c r="O102" s="37">
        <v>0.0156</v>
      </c>
      <c r="P102" s="145" t="str">
        <f t="shared" si="7"/>
        <v>TJ/t</v>
      </c>
      <c r="Q102" s="40" t="s">
        <v>162</v>
      </c>
      <c r="R102" s="36">
        <v>1</v>
      </c>
      <c r="S102" s="153">
        <v>1</v>
      </c>
      <c r="T102" s="153">
        <v>1</v>
      </c>
      <c r="U102" s="41">
        <v>0</v>
      </c>
      <c r="V102" s="128" t="str">
        <f t="shared" si="8"/>
        <v>A</v>
      </c>
      <c r="W102" s="246" t="str">
        <f t="shared" si="9"/>
        <v>TAIP</v>
      </c>
    </row>
    <row r="103" spans="1:23" ht="30" customHeight="1">
      <c r="A103" s="320" t="s">
        <v>110</v>
      </c>
      <c r="B103" s="316" t="s">
        <v>77</v>
      </c>
      <c r="C103" s="407" t="s">
        <v>229</v>
      </c>
      <c r="D103" s="79" t="s">
        <v>10</v>
      </c>
      <c r="E103" s="95" t="s">
        <v>134</v>
      </c>
      <c r="F103" s="133">
        <v>4590.79</v>
      </c>
      <c r="G103" s="133">
        <v>3587.94</v>
      </c>
      <c r="H103" s="133">
        <v>28207.01</v>
      </c>
      <c r="I103" s="133">
        <v>0</v>
      </c>
      <c r="J103" s="54">
        <v>29209.86</v>
      </c>
      <c r="K103" s="145" t="str">
        <f t="shared" si="6"/>
        <v>t</v>
      </c>
      <c r="L103" s="36">
        <v>1</v>
      </c>
      <c r="M103" s="38">
        <v>0.44</v>
      </c>
      <c r="N103" s="39">
        <v>2</v>
      </c>
      <c r="O103" s="37" t="s">
        <v>16</v>
      </c>
      <c r="P103" s="148" t="str">
        <f t="shared" si="7"/>
        <v>TJ/t</v>
      </c>
      <c r="Q103" s="40" t="s">
        <v>251</v>
      </c>
      <c r="R103" s="36" t="s">
        <v>16</v>
      </c>
      <c r="S103" s="153">
        <v>1</v>
      </c>
      <c r="T103" s="153" t="s">
        <v>16</v>
      </c>
      <c r="U103" s="41">
        <v>1214.5</v>
      </c>
      <c r="V103" s="128" t="str">
        <f t="shared" si="8"/>
        <v>A</v>
      </c>
      <c r="W103" s="246" t="str">
        <f t="shared" si="9"/>
        <v>TAIP</v>
      </c>
    </row>
    <row r="104" spans="1:23" ht="30" customHeight="1">
      <c r="A104" s="320" t="s">
        <v>110</v>
      </c>
      <c r="B104" s="316" t="s">
        <v>77</v>
      </c>
      <c r="C104" s="407" t="s">
        <v>229</v>
      </c>
      <c r="D104" s="79" t="s">
        <v>10</v>
      </c>
      <c r="E104" s="95" t="s">
        <v>117</v>
      </c>
      <c r="F104" s="133">
        <v>4590.79</v>
      </c>
      <c r="G104" s="133">
        <v>3587.94</v>
      </c>
      <c r="H104" s="133">
        <v>28207.01</v>
      </c>
      <c r="I104" s="133">
        <v>0</v>
      </c>
      <c r="J104" s="54">
        <v>29209.86</v>
      </c>
      <c r="K104" s="145" t="str">
        <f t="shared" si="6"/>
        <v>t</v>
      </c>
      <c r="L104" s="36">
        <v>1</v>
      </c>
      <c r="M104" s="38">
        <v>0.52</v>
      </c>
      <c r="N104" s="39">
        <v>2</v>
      </c>
      <c r="O104" s="37" t="s">
        <v>16</v>
      </c>
      <c r="P104" s="148" t="str">
        <f t="shared" si="7"/>
        <v>TJ/t</v>
      </c>
      <c r="Q104" s="40" t="s">
        <v>251</v>
      </c>
      <c r="R104" s="36" t="s">
        <v>16</v>
      </c>
      <c r="S104" s="153">
        <v>1</v>
      </c>
      <c r="T104" s="153" t="s">
        <v>16</v>
      </c>
      <c r="U104" s="41">
        <v>701.4</v>
      </c>
      <c r="V104" s="128" t="str">
        <f t="shared" si="8"/>
        <v>A</v>
      </c>
      <c r="W104" s="246" t="str">
        <f t="shared" si="9"/>
        <v>TAIP</v>
      </c>
    </row>
    <row r="105" spans="1:23" ht="30" customHeight="1">
      <c r="A105" s="320" t="s">
        <v>110</v>
      </c>
      <c r="B105" s="316" t="s">
        <v>77</v>
      </c>
      <c r="C105" s="407" t="s">
        <v>229</v>
      </c>
      <c r="D105" s="79" t="s">
        <v>10</v>
      </c>
      <c r="E105" s="95" t="s">
        <v>21</v>
      </c>
      <c r="F105" s="133">
        <v>1507.28</v>
      </c>
      <c r="G105" s="133">
        <v>619.39</v>
      </c>
      <c r="H105" s="133">
        <v>1342.91</v>
      </c>
      <c r="I105" s="133">
        <v>2230.8</v>
      </c>
      <c r="J105" s="54">
        <v>1342.91</v>
      </c>
      <c r="K105" s="145" t="str">
        <f t="shared" si="6"/>
        <v>t</v>
      </c>
      <c r="L105" s="36">
        <v>1</v>
      </c>
      <c r="M105" s="38">
        <v>0.79</v>
      </c>
      <c r="N105" s="39">
        <v>2</v>
      </c>
      <c r="O105" s="37" t="s">
        <v>16</v>
      </c>
      <c r="P105" s="148" t="str">
        <f t="shared" si="7"/>
        <v>TJ/t</v>
      </c>
      <c r="Q105" s="40" t="s">
        <v>251</v>
      </c>
      <c r="R105" s="36" t="s">
        <v>16</v>
      </c>
      <c r="S105" s="153">
        <v>1</v>
      </c>
      <c r="T105" s="153" t="s">
        <v>16</v>
      </c>
      <c r="U105" s="41">
        <v>40</v>
      </c>
      <c r="V105" s="128" t="str">
        <f t="shared" si="8"/>
        <v>A</v>
      </c>
      <c r="W105" s="246" t="str">
        <f t="shared" si="9"/>
        <v>TAIP</v>
      </c>
    </row>
    <row r="106" spans="1:23" ht="30" customHeight="1">
      <c r="A106" s="320" t="s">
        <v>110</v>
      </c>
      <c r="B106" s="317" t="s">
        <v>77</v>
      </c>
      <c r="C106" s="408" t="s">
        <v>229</v>
      </c>
      <c r="D106" s="74" t="s">
        <v>10</v>
      </c>
      <c r="E106" s="95" t="s">
        <v>22</v>
      </c>
      <c r="F106" s="133">
        <v>1507.28</v>
      </c>
      <c r="G106" s="133">
        <v>619.39</v>
      </c>
      <c r="H106" s="133">
        <v>1342.91</v>
      </c>
      <c r="I106" s="133">
        <v>2230.8</v>
      </c>
      <c r="J106" s="54">
        <v>1342.91</v>
      </c>
      <c r="K106" s="145" t="str">
        <f t="shared" si="6"/>
        <v>t</v>
      </c>
      <c r="L106" s="36">
        <v>1</v>
      </c>
      <c r="M106" s="38">
        <v>1.09</v>
      </c>
      <c r="N106" s="39">
        <v>2</v>
      </c>
      <c r="O106" s="37" t="s">
        <v>16</v>
      </c>
      <c r="P106" s="148" t="str">
        <f t="shared" si="7"/>
        <v>TJ/t</v>
      </c>
      <c r="Q106" s="40" t="s">
        <v>251</v>
      </c>
      <c r="R106" s="36" t="s">
        <v>16</v>
      </c>
      <c r="S106" s="153">
        <v>1</v>
      </c>
      <c r="T106" s="153" t="s">
        <v>16</v>
      </c>
      <c r="U106" s="41">
        <v>19.2</v>
      </c>
      <c r="V106" s="128" t="str">
        <f t="shared" si="8"/>
        <v>A</v>
      </c>
      <c r="W106" s="246" t="str">
        <f t="shared" si="9"/>
        <v>TAIP</v>
      </c>
    </row>
    <row r="107" spans="1:23" ht="30" customHeight="1">
      <c r="A107" s="320" t="s">
        <v>110</v>
      </c>
      <c r="B107" s="125" t="s">
        <v>78</v>
      </c>
      <c r="C107" s="396" t="s">
        <v>234</v>
      </c>
      <c r="D107" s="349" t="s">
        <v>5</v>
      </c>
      <c r="E107" s="43" t="s">
        <v>6</v>
      </c>
      <c r="F107" s="130" t="s">
        <v>16</v>
      </c>
      <c r="G107" s="130" t="s">
        <v>16</v>
      </c>
      <c r="H107" s="130" t="s">
        <v>16</v>
      </c>
      <c r="I107" s="130" t="s">
        <v>16</v>
      </c>
      <c r="J107" s="44">
        <v>133270</v>
      </c>
      <c r="K107" s="146" t="str">
        <f t="shared" si="6"/>
        <v>Nm3</v>
      </c>
      <c r="L107" s="45">
        <v>2</v>
      </c>
      <c r="M107" s="47">
        <v>55.23</v>
      </c>
      <c r="N107" s="48" t="s">
        <v>7</v>
      </c>
      <c r="O107" s="46">
        <v>3.349E-05</v>
      </c>
      <c r="P107" s="146" t="str">
        <f t="shared" si="7"/>
        <v>TJ/Nm3</v>
      </c>
      <c r="Q107" s="49" t="s">
        <v>161</v>
      </c>
      <c r="R107" s="45" t="s">
        <v>7</v>
      </c>
      <c r="S107" s="154">
        <v>1</v>
      </c>
      <c r="T107" s="154" t="s">
        <v>16</v>
      </c>
      <c r="U107" s="50">
        <v>246.5</v>
      </c>
      <c r="V107" s="127" t="str">
        <f>IF(U107="","",IF(U107&lt;=50000,"A",IF(U107&lt;=500000,"B",IF(U107&gt;500000,"C"))))</f>
        <v>A</v>
      </c>
      <c r="W107" s="245" t="str">
        <f>IF(U107="","",IF(U107&lt;=25000,"TAIP","NE"))</f>
        <v>TAIP</v>
      </c>
    </row>
    <row r="108" spans="1:23" ht="30" customHeight="1">
      <c r="A108" s="320" t="s">
        <v>110</v>
      </c>
      <c r="B108" s="107" t="s">
        <v>80</v>
      </c>
      <c r="C108" s="417" t="s">
        <v>239</v>
      </c>
      <c r="D108" s="73" t="s">
        <v>5</v>
      </c>
      <c r="E108" s="53" t="s">
        <v>159</v>
      </c>
      <c r="F108" s="131" t="s">
        <v>16</v>
      </c>
      <c r="G108" s="131" t="s">
        <v>16</v>
      </c>
      <c r="H108" s="131" t="s">
        <v>16</v>
      </c>
      <c r="I108" s="131" t="s">
        <v>16</v>
      </c>
      <c r="J108" s="54">
        <v>3088.38</v>
      </c>
      <c r="K108" s="145" t="str">
        <f t="shared" si="6"/>
        <v>t</v>
      </c>
      <c r="L108" s="36">
        <v>1</v>
      </c>
      <c r="M108" s="38">
        <v>0</v>
      </c>
      <c r="N108" s="39" t="s">
        <v>16</v>
      </c>
      <c r="O108" s="37">
        <v>0.0102</v>
      </c>
      <c r="P108" s="145" t="str">
        <f t="shared" si="7"/>
        <v>TJ/t</v>
      </c>
      <c r="Q108" s="40" t="s">
        <v>162</v>
      </c>
      <c r="R108" s="36" t="s">
        <v>7</v>
      </c>
      <c r="S108" s="153">
        <v>1</v>
      </c>
      <c r="T108" s="153" t="s">
        <v>16</v>
      </c>
      <c r="U108" s="41">
        <v>0</v>
      </c>
      <c r="V108" s="261" t="str">
        <f>IF(U108="","",IF(U108&lt;=50000,"A",IF(U108&lt;=500000,"B",IF(U108&gt;500000,"C"))))</f>
        <v>A</v>
      </c>
      <c r="W108" s="262" t="str">
        <f>IF(U108="","",IF(U108&lt;=25000,"TAIP","NE"))</f>
        <v>TAIP</v>
      </c>
    </row>
    <row r="109" spans="1:23" ht="30" customHeight="1">
      <c r="A109" s="320" t="s">
        <v>110</v>
      </c>
      <c r="B109" s="114" t="s">
        <v>80</v>
      </c>
      <c r="C109" s="390" t="s">
        <v>239</v>
      </c>
      <c r="D109" s="97" t="s">
        <v>10</v>
      </c>
      <c r="E109" s="95" t="s">
        <v>156</v>
      </c>
      <c r="F109" s="133" t="s">
        <v>16</v>
      </c>
      <c r="G109" s="133" t="s">
        <v>16</v>
      </c>
      <c r="H109" s="133" t="s">
        <v>16</v>
      </c>
      <c r="I109" s="133" t="s">
        <v>16</v>
      </c>
      <c r="J109" s="54">
        <v>22519.58</v>
      </c>
      <c r="K109" s="145" t="str">
        <f t="shared" si="6"/>
        <v>t</v>
      </c>
      <c r="L109" s="36">
        <v>1</v>
      </c>
      <c r="M109" s="38">
        <v>0.03</v>
      </c>
      <c r="N109" s="39">
        <v>2</v>
      </c>
      <c r="O109" s="37" t="s">
        <v>16</v>
      </c>
      <c r="P109" s="148" t="str">
        <f t="shared" si="7"/>
        <v>TJ/t</v>
      </c>
      <c r="Q109" s="40" t="s">
        <v>251</v>
      </c>
      <c r="R109" s="36" t="s">
        <v>16</v>
      </c>
      <c r="S109" s="153">
        <v>1</v>
      </c>
      <c r="T109" s="153" t="s">
        <v>16</v>
      </c>
      <c r="U109" s="41">
        <v>746.1</v>
      </c>
      <c r="V109" s="261" t="str">
        <f>IF(U109="","",IF(U109&lt;=50000,"A",IF(U109&lt;=500000,"B",IF(U109&gt;500000,"C"))))</f>
        <v>A</v>
      </c>
      <c r="W109" s="262" t="str">
        <f>IF(U109="","",IF(U109&lt;=25000,"TAIP","NE"))</f>
        <v>TAIP</v>
      </c>
    </row>
    <row r="110" spans="1:23" ht="30" customHeight="1">
      <c r="A110" s="320" t="s">
        <v>110</v>
      </c>
      <c r="B110" s="116" t="s">
        <v>80</v>
      </c>
      <c r="C110" s="404" t="s">
        <v>239</v>
      </c>
      <c r="D110" s="98" t="s">
        <v>10</v>
      </c>
      <c r="E110" s="95" t="s">
        <v>157</v>
      </c>
      <c r="F110" s="133" t="s">
        <v>16</v>
      </c>
      <c r="G110" s="133" t="s">
        <v>16</v>
      </c>
      <c r="H110" s="133" t="s">
        <v>16</v>
      </c>
      <c r="I110" s="133" t="s">
        <v>16</v>
      </c>
      <c r="J110" s="54">
        <v>22519.58</v>
      </c>
      <c r="K110" s="145" t="str">
        <f t="shared" si="6"/>
        <v>t</v>
      </c>
      <c r="L110" s="36">
        <v>1</v>
      </c>
      <c r="M110" s="38">
        <v>0.03</v>
      </c>
      <c r="N110" s="39">
        <v>2</v>
      </c>
      <c r="O110" s="37" t="s">
        <v>16</v>
      </c>
      <c r="P110" s="148" t="str">
        <f t="shared" si="7"/>
        <v>TJ/t</v>
      </c>
      <c r="Q110" s="40" t="s">
        <v>251</v>
      </c>
      <c r="R110" s="36" t="s">
        <v>16</v>
      </c>
      <c r="S110" s="153">
        <v>1</v>
      </c>
      <c r="T110" s="153" t="s">
        <v>16</v>
      </c>
      <c r="U110" s="41">
        <v>563.2</v>
      </c>
      <c r="V110" s="261" t="str">
        <f>IF(U110="","",IF(U110&lt;=50000,"A",IF(U110&lt;=500000,"B",IF(U110&gt;500000,"C"))))</f>
        <v>A</v>
      </c>
      <c r="W110" s="262" t="str">
        <f>IF(U110="","",IF(U110&lt;=25000,"TAIP","NE"))</f>
        <v>TAIP</v>
      </c>
    </row>
    <row r="111" spans="1:23" ht="30" customHeight="1">
      <c r="A111" s="320" t="s">
        <v>110</v>
      </c>
      <c r="B111" s="125" t="s">
        <v>82</v>
      </c>
      <c r="C111" s="396" t="s">
        <v>235</v>
      </c>
      <c r="D111" s="59" t="s">
        <v>5</v>
      </c>
      <c r="E111" s="43" t="s">
        <v>6</v>
      </c>
      <c r="F111" s="130" t="s">
        <v>16</v>
      </c>
      <c r="G111" s="130" t="s">
        <v>16</v>
      </c>
      <c r="H111" s="130" t="s">
        <v>16</v>
      </c>
      <c r="I111" s="130" t="s">
        <v>16</v>
      </c>
      <c r="J111" s="130" t="s">
        <v>16</v>
      </c>
      <c r="K111" s="146" t="str">
        <f t="shared" si="6"/>
        <v>Nm3</v>
      </c>
      <c r="L111" s="45" t="s">
        <v>16</v>
      </c>
      <c r="M111" s="45" t="s">
        <v>16</v>
      </c>
      <c r="N111" s="45" t="s">
        <v>16</v>
      </c>
      <c r="O111" s="45" t="s">
        <v>16</v>
      </c>
      <c r="P111" s="146" t="str">
        <f t="shared" si="7"/>
        <v>TJ/Nm3</v>
      </c>
      <c r="Q111" s="49" t="s">
        <v>342</v>
      </c>
      <c r="R111" s="45" t="s">
        <v>16</v>
      </c>
      <c r="S111" s="154"/>
      <c r="T111" s="154" t="s">
        <v>16</v>
      </c>
      <c r="U111" s="50">
        <v>0</v>
      </c>
      <c r="V111" s="127" t="str">
        <f>IF(U111="","",IF(U111&lt;=50000,"A",IF(U111&lt;=500000,"B",IF(U111&gt;500000,"C"))))</f>
        <v>A</v>
      </c>
      <c r="W111" s="245" t="str">
        <f>IF(U111="","",IF(U111&lt;=25000,"TAIP","NE"))</f>
        <v>TAIP</v>
      </c>
    </row>
    <row r="112" spans="1:23" ht="30" customHeight="1">
      <c r="A112" s="320" t="s">
        <v>110</v>
      </c>
      <c r="B112" s="107" t="s">
        <v>130</v>
      </c>
      <c r="C112" s="417" t="s">
        <v>301</v>
      </c>
      <c r="D112" s="52" t="s">
        <v>5</v>
      </c>
      <c r="E112" s="95" t="s">
        <v>6</v>
      </c>
      <c r="F112" s="133" t="s">
        <v>16</v>
      </c>
      <c r="G112" s="133" t="s">
        <v>16</v>
      </c>
      <c r="H112" s="133" t="s">
        <v>16</v>
      </c>
      <c r="I112" s="133" t="s">
        <v>16</v>
      </c>
      <c r="J112" s="54">
        <v>163220500</v>
      </c>
      <c r="K112" s="145" t="str">
        <f t="shared" si="6"/>
        <v>Nm3</v>
      </c>
      <c r="L112" s="36">
        <v>4</v>
      </c>
      <c r="M112" s="38">
        <v>55.1678</v>
      </c>
      <c r="N112" s="39">
        <v>3</v>
      </c>
      <c r="O112" s="37">
        <v>3.37027E-05</v>
      </c>
      <c r="P112" s="145" t="str">
        <f t="shared" si="7"/>
        <v>TJ/Nm3</v>
      </c>
      <c r="Q112" s="40" t="s">
        <v>161</v>
      </c>
      <c r="R112" s="36">
        <v>3</v>
      </c>
      <c r="S112" s="153">
        <v>1</v>
      </c>
      <c r="T112" s="153" t="s">
        <v>16</v>
      </c>
      <c r="U112" s="41">
        <v>303476.5</v>
      </c>
      <c r="V112" s="128" t="str">
        <f>IF(U112="","",IF($U$112+$U$113&lt;=50000,"A",IF($U$112+$U$113&lt;=500000,"B",IF($U$112+$U$113&gt;500000,"C"))))</f>
        <v>B</v>
      </c>
      <c r="W112" s="246" t="str">
        <f>IF(U112="","",IF($U$112+$U$113&lt;=25000,"TAIP","NE"))</f>
        <v>NE</v>
      </c>
    </row>
    <row r="113" spans="1:23" ht="30" customHeight="1">
      <c r="A113" s="320" t="s">
        <v>110</v>
      </c>
      <c r="B113" s="116" t="s">
        <v>130</v>
      </c>
      <c r="C113" s="404" t="s">
        <v>301</v>
      </c>
      <c r="D113" s="57" t="s">
        <v>5</v>
      </c>
      <c r="E113" s="95" t="s">
        <v>12</v>
      </c>
      <c r="F113" s="133">
        <v>18533.09</v>
      </c>
      <c r="G113" s="133">
        <v>8870.73</v>
      </c>
      <c r="H113" s="133">
        <v>38.4</v>
      </c>
      <c r="I113" s="133">
        <v>9582.76</v>
      </c>
      <c r="J113" s="54">
        <v>118</v>
      </c>
      <c r="K113" s="145" t="str">
        <f t="shared" si="6"/>
        <v>t</v>
      </c>
      <c r="L113" s="36">
        <v>2</v>
      </c>
      <c r="M113" s="38">
        <v>77.6</v>
      </c>
      <c r="N113" s="39" t="s">
        <v>7</v>
      </c>
      <c r="O113" s="37">
        <v>0.04006</v>
      </c>
      <c r="P113" s="145" t="str">
        <f t="shared" si="7"/>
        <v>TJ/t</v>
      </c>
      <c r="Q113" s="40" t="s">
        <v>161</v>
      </c>
      <c r="R113" s="36" t="s">
        <v>7</v>
      </c>
      <c r="S113" s="153">
        <v>1</v>
      </c>
      <c r="T113" s="153" t="s">
        <v>16</v>
      </c>
      <c r="U113" s="41">
        <v>366.8</v>
      </c>
      <c r="V113" s="128" t="str">
        <f>IF(U113="","",IF($U$112+$U$113&lt;=50000,"A",IF($U$112+$U$113&lt;=500000,"B",IF($U$112+$U$113&gt;500000,"C"))))</f>
        <v>B</v>
      </c>
      <c r="W113" s="246" t="str">
        <f>IF(U113="","",IF($U$112+$U$113&lt;=25000,"TAIP","NE"))</f>
        <v>NE</v>
      </c>
    </row>
    <row r="114" spans="1:23" ht="30" customHeight="1">
      <c r="A114" s="320" t="s">
        <v>110</v>
      </c>
      <c r="B114" s="72" t="s">
        <v>83</v>
      </c>
      <c r="C114" s="396" t="s">
        <v>302</v>
      </c>
      <c r="D114" s="58" t="s">
        <v>5</v>
      </c>
      <c r="E114" s="43" t="s">
        <v>6</v>
      </c>
      <c r="F114" s="130" t="s">
        <v>16</v>
      </c>
      <c r="G114" s="130" t="s">
        <v>16</v>
      </c>
      <c r="H114" s="130" t="s">
        <v>16</v>
      </c>
      <c r="I114" s="130" t="s">
        <v>16</v>
      </c>
      <c r="J114" s="44">
        <v>6220600</v>
      </c>
      <c r="K114" s="146" t="str">
        <f t="shared" si="6"/>
        <v>Nm3</v>
      </c>
      <c r="L114" s="45">
        <v>2</v>
      </c>
      <c r="M114" s="47">
        <v>56.1</v>
      </c>
      <c r="N114" s="48" t="s">
        <v>7</v>
      </c>
      <c r="O114" s="46">
        <v>3.349E-05</v>
      </c>
      <c r="P114" s="146" t="str">
        <f t="shared" si="7"/>
        <v>TJ/Nm3</v>
      </c>
      <c r="Q114" s="49" t="s">
        <v>162</v>
      </c>
      <c r="R114" s="45" t="s">
        <v>7</v>
      </c>
      <c r="S114" s="154">
        <v>1</v>
      </c>
      <c r="T114" s="154" t="s">
        <v>16</v>
      </c>
      <c r="U114" s="50">
        <v>11687.2</v>
      </c>
      <c r="V114" s="127" t="str">
        <f>IF(U114="","",IF($U$114+$U$115+$U$116+$U$117+$U$118&lt;=50000,"A",IF($U$114+$U$115+$U$116+$U$117+$U$118&lt;=500000,"B",IF($U$114+$U$115+$U$116+$U$117+$U$118&gt;500000,"C"))))</f>
        <v>A</v>
      </c>
      <c r="W114" s="245" t="str">
        <f>IF(U114="","",IF($U$114+$U$115+$U$116+$U$117+$U$118&lt;=25000,"TAIP","NE"))</f>
        <v>TAIP</v>
      </c>
    </row>
    <row r="115" spans="1:23" ht="30" customHeight="1">
      <c r="A115" s="320" t="s">
        <v>110</v>
      </c>
      <c r="B115" s="125" t="s">
        <v>83</v>
      </c>
      <c r="C115" s="396" t="s">
        <v>302</v>
      </c>
      <c r="D115" s="348" t="s">
        <v>65</v>
      </c>
      <c r="E115" s="68" t="s">
        <v>118</v>
      </c>
      <c r="F115" s="134">
        <v>90.38</v>
      </c>
      <c r="G115" s="134">
        <v>335.87</v>
      </c>
      <c r="H115" s="134">
        <v>4541.9</v>
      </c>
      <c r="I115" s="134">
        <v>0</v>
      </c>
      <c r="J115" s="44">
        <v>4296.41</v>
      </c>
      <c r="K115" s="146" t="str">
        <f t="shared" si="6"/>
        <v>t</v>
      </c>
      <c r="L115" s="45">
        <v>1</v>
      </c>
      <c r="M115" s="47">
        <v>0.42</v>
      </c>
      <c r="N115" s="48">
        <v>1</v>
      </c>
      <c r="O115" s="46" t="s">
        <v>16</v>
      </c>
      <c r="P115" s="146" t="str">
        <f t="shared" si="7"/>
        <v>TJ/t</v>
      </c>
      <c r="Q115" s="49" t="s">
        <v>252</v>
      </c>
      <c r="R115" s="45" t="s">
        <v>16</v>
      </c>
      <c r="S115" s="154">
        <v>1</v>
      </c>
      <c r="T115" s="154" t="s">
        <v>16</v>
      </c>
      <c r="U115" s="50">
        <v>1783</v>
      </c>
      <c r="V115" s="127" t="str">
        <f>IF(U115="","",IF($U$114+$U$115+$U$116+$U$117+$U$118&lt;=50000,"A",IF($U$114+$U$115+$U$116+$U$117+$U$118&lt;=500000,"B",IF($U$114+$U$115+$U$116+$U$117+$U$118&gt;500000,"C"))))</f>
        <v>A</v>
      </c>
      <c r="W115" s="245" t="str">
        <f>IF(U115="","",IF($U$114+$U$115+$U$116+$U$117+$U$118&lt;=25000,"TAIP","NE"))</f>
        <v>TAIP</v>
      </c>
    </row>
    <row r="116" spans="1:23" ht="30" customHeight="1">
      <c r="A116" s="320" t="s">
        <v>110</v>
      </c>
      <c r="B116" s="125" t="s">
        <v>83</v>
      </c>
      <c r="C116" s="396" t="s">
        <v>302</v>
      </c>
      <c r="D116" s="59" t="s">
        <v>65</v>
      </c>
      <c r="E116" s="68" t="s">
        <v>119</v>
      </c>
      <c r="F116" s="134">
        <v>180.49</v>
      </c>
      <c r="G116" s="134">
        <v>167.62</v>
      </c>
      <c r="H116" s="134">
        <v>2867.92</v>
      </c>
      <c r="I116" s="134">
        <v>0</v>
      </c>
      <c r="J116" s="44">
        <v>2880.79</v>
      </c>
      <c r="K116" s="146" t="str">
        <f t="shared" si="6"/>
        <v>t</v>
      </c>
      <c r="L116" s="45">
        <v>1</v>
      </c>
      <c r="M116" s="47">
        <v>0.44</v>
      </c>
      <c r="N116" s="48">
        <v>1</v>
      </c>
      <c r="O116" s="46" t="s">
        <v>16</v>
      </c>
      <c r="P116" s="146" t="str">
        <f t="shared" si="7"/>
        <v>TJ/t</v>
      </c>
      <c r="Q116" s="49" t="s">
        <v>252</v>
      </c>
      <c r="R116" s="45" t="s">
        <v>16</v>
      </c>
      <c r="S116" s="154">
        <v>1</v>
      </c>
      <c r="T116" s="154" t="s">
        <v>16</v>
      </c>
      <c r="U116" s="50">
        <v>1267.5</v>
      </c>
      <c r="V116" s="127" t="str">
        <f>IF(U116="","",IF($U$114+$U$115+$U$116+$U$117+$U$118&lt;=50000,"A",IF($U$114+$U$115+$U$116+$U$117+$U$118&lt;=500000,"B",IF($U$114+$U$115+$U$116+$U$117+$U$118&gt;500000,"C"))))</f>
        <v>A</v>
      </c>
      <c r="W116" s="245" t="str">
        <f>IF(U116="","",IF($U$114+$U$115+$U$116+$U$117+$U$118&lt;=25000,"TAIP","NE"))</f>
        <v>TAIP</v>
      </c>
    </row>
    <row r="117" spans="1:23" ht="30" customHeight="1">
      <c r="A117" s="320" t="s">
        <v>110</v>
      </c>
      <c r="B117" s="125" t="s">
        <v>83</v>
      </c>
      <c r="C117" s="396" t="s">
        <v>302</v>
      </c>
      <c r="D117" s="59" t="s">
        <v>65</v>
      </c>
      <c r="E117" s="68" t="s">
        <v>120</v>
      </c>
      <c r="F117" s="134">
        <v>93.56</v>
      </c>
      <c r="G117" s="134">
        <v>86.89</v>
      </c>
      <c r="H117" s="134">
        <v>1486.61</v>
      </c>
      <c r="I117" s="134">
        <v>0</v>
      </c>
      <c r="J117" s="44">
        <v>1493.29</v>
      </c>
      <c r="K117" s="146" t="str">
        <f t="shared" si="6"/>
        <v>t</v>
      </c>
      <c r="L117" s="45">
        <v>1</v>
      </c>
      <c r="M117" s="47">
        <v>0.52</v>
      </c>
      <c r="N117" s="48">
        <v>1</v>
      </c>
      <c r="O117" s="46" t="s">
        <v>16</v>
      </c>
      <c r="P117" s="146" t="str">
        <f t="shared" si="7"/>
        <v>TJ/t</v>
      </c>
      <c r="Q117" s="49" t="s">
        <v>252</v>
      </c>
      <c r="R117" s="45" t="s">
        <v>16</v>
      </c>
      <c r="S117" s="154">
        <v>1</v>
      </c>
      <c r="T117" s="154" t="s">
        <v>16</v>
      </c>
      <c r="U117" s="50">
        <v>779.5</v>
      </c>
      <c r="V117" s="127" t="str">
        <f>IF(U117="","",IF($U$114+$U$115+$U$116+$U$117+$U$118&lt;=50000,"A",IF($U$114+$U$115+$U$116+$U$117+$U$118&lt;=500000,"B",IF($U$114+$U$115+$U$116+$U$117+$U$118&gt;500000,"C"))))</f>
        <v>A</v>
      </c>
      <c r="W117" s="245" t="str">
        <f>IF(U117="","",IF($U$114+$U$115+$U$116+$U$117+$U$118&lt;=25000,"TAIP","NE"))</f>
        <v>TAIP</v>
      </c>
    </row>
    <row r="118" spans="1:23" ht="30" customHeight="1" thickBot="1">
      <c r="A118" s="321" t="s">
        <v>110</v>
      </c>
      <c r="B118" s="318" t="s">
        <v>83</v>
      </c>
      <c r="C118" s="418" t="s">
        <v>302</v>
      </c>
      <c r="D118" s="82" t="s">
        <v>65</v>
      </c>
      <c r="E118" s="99" t="s">
        <v>50</v>
      </c>
      <c r="F118" s="135">
        <v>42.5</v>
      </c>
      <c r="G118" s="135">
        <v>42.44</v>
      </c>
      <c r="H118" s="135">
        <v>41.37</v>
      </c>
      <c r="I118" s="135">
        <v>0</v>
      </c>
      <c r="J118" s="100">
        <v>41.43</v>
      </c>
      <c r="K118" s="150" t="str">
        <f t="shared" si="6"/>
        <v>t</v>
      </c>
      <c r="L118" s="81">
        <v>1</v>
      </c>
      <c r="M118" s="83">
        <v>3.66</v>
      </c>
      <c r="N118" s="84">
        <v>1</v>
      </c>
      <c r="O118" s="101"/>
      <c r="P118" s="150" t="str">
        <f t="shared" si="7"/>
        <v>TJ/t</v>
      </c>
      <c r="Q118" s="49" t="s">
        <v>252</v>
      </c>
      <c r="R118" s="81" t="s">
        <v>16</v>
      </c>
      <c r="S118" s="157">
        <v>1</v>
      </c>
      <c r="T118" s="157" t="s">
        <v>16</v>
      </c>
      <c r="U118" s="85">
        <v>151.8</v>
      </c>
      <c r="V118" s="257" t="str">
        <f>IF(U118="","",IF($U$114+$U$115+$U$116+$U$117+$U$118&lt;=50000,"A",IF($U$114+$U$115+$U$116+$U$117+$U$118&lt;=500000,"B",IF($U$114+$U$115+$U$116+$U$117+$U$118&gt;500000,"C"))))</f>
        <v>A</v>
      </c>
      <c r="W118" s="258" t="str">
        <f>IF(U118="","",IF($U$114+$U$115+$U$116+$U$117+$U$118&lt;=25000,"TAIP","NE"))</f>
        <v>TAIP</v>
      </c>
    </row>
    <row r="119" spans="1:23" ht="30" customHeight="1">
      <c r="A119" s="447" t="s">
        <v>111</v>
      </c>
      <c r="B119" s="449" t="s">
        <v>205</v>
      </c>
      <c r="C119" s="419" t="s">
        <v>303</v>
      </c>
      <c r="D119" s="102" t="s">
        <v>5</v>
      </c>
      <c r="E119" s="103" t="s">
        <v>6</v>
      </c>
      <c r="F119" s="136" t="s">
        <v>16</v>
      </c>
      <c r="G119" s="136" t="s">
        <v>16</v>
      </c>
      <c r="H119" s="136" t="s">
        <v>16</v>
      </c>
      <c r="I119" s="136" t="s">
        <v>16</v>
      </c>
      <c r="J119" s="104">
        <v>3691050</v>
      </c>
      <c r="K119" s="151" t="str">
        <f t="shared" si="6"/>
        <v>Nm3</v>
      </c>
      <c r="L119" s="102">
        <v>3</v>
      </c>
      <c r="M119" s="91">
        <v>56.9</v>
      </c>
      <c r="N119" s="92" t="s">
        <v>7</v>
      </c>
      <c r="O119" s="450">
        <v>3.349E-05</v>
      </c>
      <c r="P119" s="151" t="str">
        <f t="shared" si="7"/>
        <v>TJ/Nm3</v>
      </c>
      <c r="Q119" s="93" t="s">
        <v>161</v>
      </c>
      <c r="R119" s="102" t="s">
        <v>7</v>
      </c>
      <c r="S119" s="158">
        <v>1</v>
      </c>
      <c r="T119" s="158" t="s">
        <v>16</v>
      </c>
      <c r="U119" s="94">
        <v>7033.6</v>
      </c>
      <c r="V119" s="255" t="str">
        <f>IF(U119="","",IF(U119&lt;=50000,"A",IF(U119&lt;=500000,"B",IF(U119&gt;500000,"C"))))</f>
        <v>A</v>
      </c>
      <c r="W119" s="256" t="str">
        <f>IF(U119="","",IF(U119&lt;=25000,"TAIP","NE"))</f>
        <v>TAIP</v>
      </c>
    </row>
    <row r="120" spans="1:23" ht="30" customHeight="1">
      <c r="A120" s="446" t="s">
        <v>111</v>
      </c>
      <c r="B120" s="71" t="s">
        <v>85</v>
      </c>
      <c r="C120" s="416" t="s">
        <v>304</v>
      </c>
      <c r="D120" s="348" t="s">
        <v>5</v>
      </c>
      <c r="E120" s="68" t="s">
        <v>6</v>
      </c>
      <c r="F120" s="134" t="s">
        <v>16</v>
      </c>
      <c r="G120" s="134" t="s">
        <v>16</v>
      </c>
      <c r="H120" s="134" t="s">
        <v>16</v>
      </c>
      <c r="I120" s="134" t="s">
        <v>16</v>
      </c>
      <c r="J120" s="44">
        <v>16572610</v>
      </c>
      <c r="K120" s="146" t="str">
        <f t="shared" si="6"/>
        <v>Nm3</v>
      </c>
      <c r="L120" s="45">
        <v>4</v>
      </c>
      <c r="M120" s="47">
        <v>55.15</v>
      </c>
      <c r="N120" s="48">
        <v>3</v>
      </c>
      <c r="O120" s="46">
        <v>3.368E-05</v>
      </c>
      <c r="P120" s="146" t="str">
        <f t="shared" si="7"/>
        <v>TJ/Nm3</v>
      </c>
      <c r="Q120" s="49" t="s">
        <v>161</v>
      </c>
      <c r="R120" s="45">
        <v>3</v>
      </c>
      <c r="S120" s="154">
        <v>1</v>
      </c>
      <c r="T120" s="154" t="s">
        <v>16</v>
      </c>
      <c r="U120" s="50">
        <v>30784.5</v>
      </c>
      <c r="V120" s="127" t="str">
        <f>IF(U120="","",IF($U$120+$U$121&lt;=50000,"A",IF($U$120+$U$121&lt;=500000,"B",IF($U$120+$U$121&gt;500000,"C"))))</f>
        <v>A</v>
      </c>
      <c r="W120" s="245" t="str">
        <f>IF(U120="","",IF($U$120+$U$121&lt;=25000,"TAIP","NE"))</f>
        <v>NE</v>
      </c>
    </row>
    <row r="121" spans="1:23" ht="30" customHeight="1">
      <c r="A121" s="446" t="s">
        <v>111</v>
      </c>
      <c r="B121" s="117" t="s">
        <v>85</v>
      </c>
      <c r="C121" s="397" t="s">
        <v>304</v>
      </c>
      <c r="D121" s="349" t="s">
        <v>5</v>
      </c>
      <c r="E121" s="68" t="s">
        <v>12</v>
      </c>
      <c r="F121" s="134" t="s">
        <v>16</v>
      </c>
      <c r="G121" s="134" t="s">
        <v>16</v>
      </c>
      <c r="H121" s="134" t="s">
        <v>16</v>
      </c>
      <c r="I121" s="134" t="s">
        <v>16</v>
      </c>
      <c r="J121" s="44">
        <v>1676.74</v>
      </c>
      <c r="K121" s="146" t="str">
        <f t="shared" si="6"/>
        <v>t</v>
      </c>
      <c r="L121" s="45">
        <v>3</v>
      </c>
      <c r="M121" s="47">
        <v>77.6</v>
      </c>
      <c r="N121" s="48" t="s">
        <v>7</v>
      </c>
      <c r="O121" s="285">
        <v>0.04006</v>
      </c>
      <c r="P121" s="146" t="str">
        <f t="shared" si="7"/>
        <v>TJ/t</v>
      </c>
      <c r="Q121" s="49" t="s">
        <v>161</v>
      </c>
      <c r="R121" s="45" t="s">
        <v>7</v>
      </c>
      <c r="S121" s="154">
        <v>1</v>
      </c>
      <c r="T121" s="154"/>
      <c r="U121" s="50">
        <v>5212.4</v>
      </c>
      <c r="V121" s="127" t="str">
        <f>IF(U121="","",IF($U$120+$U$121&lt;=50000,"A",IF($U$120+$U$121&lt;=500000,"B",IF($U$120+$U$121&gt;500000,"C"))))</f>
        <v>A</v>
      </c>
      <c r="W121" s="245" t="str">
        <f>IF(U121="","",IF($U$120+$U$121&lt;=25000,"TAIP","NE"))</f>
        <v>NE</v>
      </c>
    </row>
    <row r="122" spans="1:23" ht="30" customHeight="1">
      <c r="A122" s="446" t="s">
        <v>111</v>
      </c>
      <c r="B122" s="451" t="s">
        <v>38</v>
      </c>
      <c r="C122" s="420" t="s">
        <v>305</v>
      </c>
      <c r="D122" s="260" t="s">
        <v>5</v>
      </c>
      <c r="E122" s="95" t="s">
        <v>6</v>
      </c>
      <c r="F122" s="133" t="s">
        <v>16</v>
      </c>
      <c r="G122" s="133" t="s">
        <v>16</v>
      </c>
      <c r="H122" s="133" t="s">
        <v>16</v>
      </c>
      <c r="I122" s="133" t="s">
        <v>16</v>
      </c>
      <c r="J122" s="54">
        <v>21355800</v>
      </c>
      <c r="K122" s="145" t="str">
        <f t="shared" si="6"/>
        <v>Nm3</v>
      </c>
      <c r="L122" s="36">
        <v>4</v>
      </c>
      <c r="M122" s="38">
        <v>55.17</v>
      </c>
      <c r="N122" s="39">
        <v>3</v>
      </c>
      <c r="O122" s="56">
        <v>3.371E-05</v>
      </c>
      <c r="P122" s="145" t="str">
        <f t="shared" si="7"/>
        <v>TJ/Nm3</v>
      </c>
      <c r="Q122" s="40" t="s">
        <v>161</v>
      </c>
      <c r="R122" s="36">
        <v>3</v>
      </c>
      <c r="S122" s="153">
        <v>1</v>
      </c>
      <c r="T122" s="153" t="s">
        <v>16</v>
      </c>
      <c r="U122" s="41">
        <v>39718.9</v>
      </c>
      <c r="V122" s="261" t="str">
        <f>IF(U122="","",IF(U122&lt;=50000,"A",IF(U122&lt;=500000,"B",IF(U122&gt;500000,"C"))))</f>
        <v>A</v>
      </c>
      <c r="W122" s="262" t="str">
        <f>IF(U122="","",IF(U122&lt;=25000,"TAIP","NE"))</f>
        <v>NE</v>
      </c>
    </row>
    <row r="123" spans="1:23" ht="30" customHeight="1">
      <c r="A123" s="446" t="s">
        <v>111</v>
      </c>
      <c r="B123" s="117" t="s">
        <v>39</v>
      </c>
      <c r="C123" s="397" t="s">
        <v>174</v>
      </c>
      <c r="D123" s="45" t="s">
        <v>5</v>
      </c>
      <c r="E123" s="43" t="s">
        <v>6</v>
      </c>
      <c r="F123" s="130" t="s">
        <v>16</v>
      </c>
      <c r="G123" s="130" t="s">
        <v>16</v>
      </c>
      <c r="H123" s="130" t="s">
        <v>16</v>
      </c>
      <c r="I123" s="130" t="s">
        <v>16</v>
      </c>
      <c r="J123" s="44">
        <v>150</v>
      </c>
      <c r="K123" s="146" t="str">
        <f t="shared" si="6"/>
        <v>Nm3</v>
      </c>
      <c r="L123" s="45">
        <v>3</v>
      </c>
      <c r="M123" s="47">
        <v>55.21</v>
      </c>
      <c r="N123" s="48">
        <v>3</v>
      </c>
      <c r="O123" s="46">
        <v>3.383E-05</v>
      </c>
      <c r="P123" s="146" t="str">
        <f t="shared" si="7"/>
        <v>TJ/Nm3</v>
      </c>
      <c r="Q123" s="49" t="s">
        <v>161</v>
      </c>
      <c r="R123" s="45">
        <v>3</v>
      </c>
      <c r="S123" s="154">
        <v>1</v>
      </c>
      <c r="T123" s="154" t="s">
        <v>16</v>
      </c>
      <c r="U123" s="50">
        <v>0.3</v>
      </c>
      <c r="V123" s="127" t="str">
        <f>IF(U123="","",IF(U123&lt;=50000,"A",IF(U123&lt;=500000,"B",IF(U123&gt;500000,"C"))))</f>
        <v>A</v>
      </c>
      <c r="W123" s="245" t="str">
        <f>IF(U123="","",IF(U123&lt;=25000,"TAIP","NE"))</f>
        <v>TAIP</v>
      </c>
    </row>
    <row r="124" spans="1:23" ht="30" customHeight="1">
      <c r="A124" s="446" t="s">
        <v>111</v>
      </c>
      <c r="B124" s="452" t="s">
        <v>40</v>
      </c>
      <c r="C124" s="421" t="s">
        <v>175</v>
      </c>
      <c r="D124" s="180" t="s">
        <v>5</v>
      </c>
      <c r="E124" s="181" t="s">
        <v>6</v>
      </c>
      <c r="F124" s="177" t="s">
        <v>16</v>
      </c>
      <c r="G124" s="177" t="s">
        <v>16</v>
      </c>
      <c r="H124" s="177" t="s">
        <v>16</v>
      </c>
      <c r="I124" s="177" t="s">
        <v>16</v>
      </c>
      <c r="J124" s="167">
        <v>4188960</v>
      </c>
      <c r="K124" s="168" t="str">
        <f t="shared" si="6"/>
        <v>Nm3</v>
      </c>
      <c r="L124" s="169">
        <v>2</v>
      </c>
      <c r="M124" s="171">
        <v>55.17</v>
      </c>
      <c r="N124" s="172">
        <v>3</v>
      </c>
      <c r="O124" s="170">
        <v>3.372E-05</v>
      </c>
      <c r="P124" s="168" t="str">
        <f t="shared" si="7"/>
        <v>TJ/Nm3</v>
      </c>
      <c r="Q124" s="173" t="s">
        <v>161</v>
      </c>
      <c r="R124" s="169">
        <v>3</v>
      </c>
      <c r="S124" s="174">
        <v>1</v>
      </c>
      <c r="T124" s="174" t="s">
        <v>16</v>
      </c>
      <c r="U124" s="175">
        <v>7791.6</v>
      </c>
      <c r="V124" s="176" t="str">
        <f>IF(U124="","",IF(U124&lt;=50000,"A",IF(U124&lt;=500000,"B",IF(U124&gt;500000,"C"))))</f>
        <v>A</v>
      </c>
      <c r="W124" s="247" t="str">
        <f>IF(U124="","",IF(U124&lt;=25000,"TAIP","NE"))</f>
        <v>TAIP</v>
      </c>
    </row>
    <row r="125" spans="1:23" ht="30" customHeight="1">
      <c r="A125" s="446" t="s">
        <v>111</v>
      </c>
      <c r="B125" s="121" t="s">
        <v>87</v>
      </c>
      <c r="C125" s="409" t="s">
        <v>306</v>
      </c>
      <c r="D125" s="45" t="s">
        <v>5</v>
      </c>
      <c r="E125" s="43" t="s">
        <v>6</v>
      </c>
      <c r="F125" s="130" t="s">
        <v>16</v>
      </c>
      <c r="G125" s="130" t="s">
        <v>16</v>
      </c>
      <c r="H125" s="130" t="s">
        <v>16</v>
      </c>
      <c r="I125" s="130" t="s">
        <v>16</v>
      </c>
      <c r="J125" s="44">
        <v>10018960</v>
      </c>
      <c r="K125" s="146" t="str">
        <f t="shared" si="6"/>
        <v>Nm3</v>
      </c>
      <c r="L125" s="45">
        <v>2</v>
      </c>
      <c r="M125" s="47">
        <v>55.17</v>
      </c>
      <c r="N125" s="48">
        <v>3</v>
      </c>
      <c r="O125" s="46">
        <v>3.372E-05</v>
      </c>
      <c r="P125" s="146" t="str">
        <f t="shared" si="7"/>
        <v>TJ/Nm3</v>
      </c>
      <c r="Q125" s="48" t="s">
        <v>161</v>
      </c>
      <c r="R125" s="45">
        <v>3</v>
      </c>
      <c r="S125" s="47">
        <v>1</v>
      </c>
      <c r="T125" s="47" t="s">
        <v>16</v>
      </c>
      <c r="U125" s="44">
        <v>18637.9</v>
      </c>
      <c r="V125" s="127" t="str">
        <f>IF(U125="","",IF($U$125&lt;=50000,"A",IF($U$125&lt;=500000,"B",IF($U$125&gt;500000,"C"))))</f>
        <v>A</v>
      </c>
      <c r="W125" s="245" t="str">
        <f>IF(U125="","",IF($U$125&lt;=25000,"TAIP","NE"))</f>
        <v>TAIP</v>
      </c>
    </row>
    <row r="126" spans="1:23" ht="30" customHeight="1">
      <c r="A126" s="446" t="s">
        <v>111</v>
      </c>
      <c r="B126" s="113" t="s">
        <v>41</v>
      </c>
      <c r="C126" s="407" t="s">
        <v>307</v>
      </c>
      <c r="D126" s="69" t="s">
        <v>5</v>
      </c>
      <c r="E126" s="161" t="s">
        <v>6</v>
      </c>
      <c r="F126" s="162" t="s">
        <v>16</v>
      </c>
      <c r="G126" s="162" t="s">
        <v>16</v>
      </c>
      <c r="H126" s="162" t="s">
        <v>16</v>
      </c>
      <c r="I126" s="162" t="s">
        <v>16</v>
      </c>
      <c r="J126" s="219">
        <v>2493930</v>
      </c>
      <c r="K126" s="227" t="str">
        <f t="shared" si="6"/>
        <v>Nm3</v>
      </c>
      <c r="L126" s="70">
        <v>2</v>
      </c>
      <c r="M126" s="228">
        <v>55.16</v>
      </c>
      <c r="N126" s="229">
        <v>3</v>
      </c>
      <c r="O126" s="251">
        <v>3.369E-05</v>
      </c>
      <c r="P126" s="227" t="str">
        <f t="shared" si="7"/>
        <v>TJ/Nm3</v>
      </c>
      <c r="Q126" s="230" t="s">
        <v>162</v>
      </c>
      <c r="R126" s="70">
        <v>3</v>
      </c>
      <c r="S126" s="231">
        <v>1</v>
      </c>
      <c r="T126" s="231" t="s">
        <v>16</v>
      </c>
      <c r="U126" s="232">
        <v>4634.8</v>
      </c>
      <c r="V126" s="217" t="str">
        <f aca="true" t="shared" si="10" ref="V126:V131">IF(U126="","",IF(U126&lt;=50000,"A",IF(U126&lt;=500000,"B",IF(U126&gt;500000,"C"))))</f>
        <v>A</v>
      </c>
      <c r="W126" s="252" t="str">
        <f aca="true" t="shared" si="11" ref="W126:W131">IF(U126="","",IF(U126&lt;=25000,"TAIP","NE"))</f>
        <v>TAIP</v>
      </c>
    </row>
    <row r="127" spans="1:23" ht="30" customHeight="1">
      <c r="A127" s="446" t="s">
        <v>111</v>
      </c>
      <c r="B127" s="115" t="s">
        <v>41</v>
      </c>
      <c r="C127" s="408" t="s">
        <v>307</v>
      </c>
      <c r="D127" s="69" t="s">
        <v>5</v>
      </c>
      <c r="E127" s="53" t="s">
        <v>159</v>
      </c>
      <c r="F127" s="131" t="s">
        <v>16</v>
      </c>
      <c r="G127" s="131" t="s">
        <v>16</v>
      </c>
      <c r="H127" s="131" t="s">
        <v>16</v>
      </c>
      <c r="I127" s="131" t="s">
        <v>16</v>
      </c>
      <c r="J127" s="54">
        <v>14381.39</v>
      </c>
      <c r="K127" s="145" t="str">
        <f t="shared" si="6"/>
        <v>t</v>
      </c>
      <c r="L127" s="36">
        <v>1</v>
      </c>
      <c r="M127" s="38">
        <v>0</v>
      </c>
      <c r="N127" s="39" t="s">
        <v>7</v>
      </c>
      <c r="O127" s="56">
        <v>0.0156</v>
      </c>
      <c r="P127" s="145" t="str">
        <f t="shared" si="7"/>
        <v>TJ/t</v>
      </c>
      <c r="Q127" s="40" t="s">
        <v>162</v>
      </c>
      <c r="R127" s="36" t="s">
        <v>7</v>
      </c>
      <c r="S127" s="153">
        <v>1</v>
      </c>
      <c r="T127" s="153">
        <v>1</v>
      </c>
      <c r="U127" s="41">
        <v>0</v>
      </c>
      <c r="V127" s="261" t="str">
        <f t="shared" si="10"/>
        <v>A</v>
      </c>
      <c r="W127" s="262" t="str">
        <f t="shared" si="11"/>
        <v>TAIP</v>
      </c>
    </row>
    <row r="128" spans="1:23" ht="30" customHeight="1">
      <c r="A128" s="446" t="s">
        <v>111</v>
      </c>
      <c r="B128" s="117" t="s">
        <v>42</v>
      </c>
      <c r="C128" s="397" t="s">
        <v>308</v>
      </c>
      <c r="D128" s="45" t="s">
        <v>5</v>
      </c>
      <c r="E128" s="43" t="s">
        <v>6</v>
      </c>
      <c r="F128" s="130" t="s">
        <v>16</v>
      </c>
      <c r="G128" s="130" t="s">
        <v>16</v>
      </c>
      <c r="H128" s="130" t="s">
        <v>16</v>
      </c>
      <c r="I128" s="130" t="s">
        <v>16</v>
      </c>
      <c r="J128" s="44">
        <v>9803970</v>
      </c>
      <c r="K128" s="146" t="str">
        <f t="shared" si="6"/>
        <v>Nm3</v>
      </c>
      <c r="L128" s="45">
        <v>3</v>
      </c>
      <c r="M128" s="47">
        <v>55.17</v>
      </c>
      <c r="N128" s="48">
        <v>3</v>
      </c>
      <c r="O128" s="46">
        <v>3.372E-05</v>
      </c>
      <c r="P128" s="146" t="str">
        <f t="shared" si="7"/>
        <v>TJ/Nm3</v>
      </c>
      <c r="Q128" s="49" t="s">
        <v>161</v>
      </c>
      <c r="R128" s="45">
        <v>3</v>
      </c>
      <c r="S128" s="154">
        <v>1</v>
      </c>
      <c r="T128" s="154" t="s">
        <v>16</v>
      </c>
      <c r="U128" s="50">
        <v>18238.6</v>
      </c>
      <c r="V128" s="127" t="str">
        <f t="shared" si="10"/>
        <v>A</v>
      </c>
      <c r="W128" s="245" t="str">
        <f t="shared" si="11"/>
        <v>TAIP</v>
      </c>
    </row>
    <row r="129" spans="1:23" ht="30" customHeight="1">
      <c r="A129" s="446" t="s">
        <v>111</v>
      </c>
      <c r="B129" s="122" t="s">
        <v>88</v>
      </c>
      <c r="C129" s="415" t="s">
        <v>309</v>
      </c>
      <c r="D129" s="36" t="s">
        <v>5</v>
      </c>
      <c r="E129" s="53" t="s">
        <v>159</v>
      </c>
      <c r="F129" s="131" t="s">
        <v>16</v>
      </c>
      <c r="G129" s="131" t="s">
        <v>16</v>
      </c>
      <c r="H129" s="131" t="s">
        <v>16</v>
      </c>
      <c r="I129" s="131" t="s">
        <v>16</v>
      </c>
      <c r="J129" s="54">
        <v>15751.09</v>
      </c>
      <c r="K129" s="145" t="str">
        <f t="shared" si="6"/>
        <v>t</v>
      </c>
      <c r="L129" s="36">
        <v>1</v>
      </c>
      <c r="M129" s="38">
        <v>0</v>
      </c>
      <c r="N129" s="39" t="s">
        <v>16</v>
      </c>
      <c r="O129" s="56">
        <v>1.013E-05</v>
      </c>
      <c r="P129" s="145" t="str">
        <f t="shared" si="7"/>
        <v>TJ/t</v>
      </c>
      <c r="Q129" s="40" t="s">
        <v>161</v>
      </c>
      <c r="R129" s="36" t="s">
        <v>7</v>
      </c>
      <c r="S129" s="153">
        <v>1</v>
      </c>
      <c r="T129" s="153">
        <v>1</v>
      </c>
      <c r="U129" s="41">
        <v>0</v>
      </c>
      <c r="V129" s="128" t="str">
        <f t="shared" si="10"/>
        <v>A</v>
      </c>
      <c r="W129" s="246" t="str">
        <f t="shared" si="11"/>
        <v>TAIP</v>
      </c>
    </row>
    <row r="130" spans="1:23" ht="30" customHeight="1">
      <c r="A130" s="446" t="s">
        <v>111</v>
      </c>
      <c r="B130" s="71" t="s">
        <v>89</v>
      </c>
      <c r="C130" s="386" t="s">
        <v>310</v>
      </c>
      <c r="D130" s="42" t="s">
        <v>5</v>
      </c>
      <c r="E130" s="43" t="s">
        <v>6</v>
      </c>
      <c r="F130" s="130" t="s">
        <v>16</v>
      </c>
      <c r="G130" s="130" t="s">
        <v>16</v>
      </c>
      <c r="H130" s="130" t="s">
        <v>16</v>
      </c>
      <c r="I130" s="130" t="s">
        <v>16</v>
      </c>
      <c r="J130" s="44">
        <v>3157280</v>
      </c>
      <c r="K130" s="146" t="str">
        <f t="shared" si="6"/>
        <v>Nm3</v>
      </c>
      <c r="L130" s="45">
        <v>3</v>
      </c>
      <c r="M130" s="47">
        <v>55.15</v>
      </c>
      <c r="N130" s="48">
        <v>3</v>
      </c>
      <c r="O130" s="46">
        <v>3.369E-05</v>
      </c>
      <c r="P130" s="146" t="str">
        <f t="shared" si="7"/>
        <v>TJ/Nm3</v>
      </c>
      <c r="Q130" s="49" t="s">
        <v>161</v>
      </c>
      <c r="R130" s="45" t="s">
        <v>8</v>
      </c>
      <c r="S130" s="154">
        <v>1</v>
      </c>
      <c r="T130" s="154" t="s">
        <v>16</v>
      </c>
      <c r="U130" s="50">
        <v>5866.8</v>
      </c>
      <c r="V130" s="127" t="str">
        <f t="shared" si="10"/>
        <v>A</v>
      </c>
      <c r="W130" s="245" t="str">
        <f t="shared" si="11"/>
        <v>TAIP</v>
      </c>
    </row>
    <row r="131" spans="1:23" ht="30" customHeight="1">
      <c r="A131" s="446" t="s">
        <v>111</v>
      </c>
      <c r="B131" s="124" t="s">
        <v>89</v>
      </c>
      <c r="C131" s="399" t="s">
        <v>310</v>
      </c>
      <c r="D131" s="42" t="s">
        <v>5</v>
      </c>
      <c r="E131" s="43" t="s">
        <v>159</v>
      </c>
      <c r="F131" s="130" t="s">
        <v>16</v>
      </c>
      <c r="G131" s="130" t="s">
        <v>16</v>
      </c>
      <c r="H131" s="130" t="s">
        <v>16</v>
      </c>
      <c r="I131" s="130" t="s">
        <v>16</v>
      </c>
      <c r="J131" s="44">
        <v>16517.3</v>
      </c>
      <c r="K131" s="146" t="str">
        <f aca="true" t="shared" si="12" ref="K131:K194">IF(E131="-","-",IF(E131="Gamtinės dujos","Nm3",IF(E131="Angliavandenilinės dujos","Nm3",IF(E131="Kuro dujos","Nm3",IF(E131="Fakelinės dujos","Nm3","t")))))</f>
        <v>t</v>
      </c>
      <c r="L131" s="45" t="s">
        <v>16</v>
      </c>
      <c r="M131" s="47">
        <v>0</v>
      </c>
      <c r="N131" s="48">
        <v>0</v>
      </c>
      <c r="O131" s="46">
        <v>0.0156</v>
      </c>
      <c r="P131" s="146" t="str">
        <f aca="true" t="shared" si="13" ref="P131:P194">IF(E131="-","-",IF(E131="Gamtinės dujos","TJ/Nm3",IF(E131="Angliavandenilinės dujos","TJ/Nm3",IF(E131="Kuro dujos","TJ/Nm3",IF(E131="Fakelinės dujos","TJ/Nm3","TJ/t")))))</f>
        <v>TJ/t</v>
      </c>
      <c r="Q131" s="49" t="s">
        <v>161</v>
      </c>
      <c r="R131" s="45">
        <v>1</v>
      </c>
      <c r="S131" s="154">
        <v>1</v>
      </c>
      <c r="T131" s="154" t="s">
        <v>16</v>
      </c>
      <c r="U131" s="50">
        <v>0</v>
      </c>
      <c r="V131" s="127" t="str">
        <f t="shared" si="10"/>
        <v>A</v>
      </c>
      <c r="W131" s="245" t="str">
        <f t="shared" si="11"/>
        <v>TAIP</v>
      </c>
    </row>
    <row r="132" spans="1:23" ht="30" customHeight="1">
      <c r="A132" s="446" t="s">
        <v>111</v>
      </c>
      <c r="B132" s="106" t="s">
        <v>93</v>
      </c>
      <c r="C132" s="410" t="s">
        <v>311</v>
      </c>
      <c r="D132" s="52" t="s">
        <v>5</v>
      </c>
      <c r="E132" s="95" t="s">
        <v>12</v>
      </c>
      <c r="F132" s="133">
        <v>1197.15</v>
      </c>
      <c r="G132" s="133">
        <v>673.66</v>
      </c>
      <c r="H132" s="133">
        <v>0</v>
      </c>
      <c r="I132" s="133">
        <v>0</v>
      </c>
      <c r="J132" s="54">
        <v>523.49</v>
      </c>
      <c r="K132" s="145" t="str">
        <f t="shared" si="12"/>
        <v>t</v>
      </c>
      <c r="L132" s="36">
        <v>2</v>
      </c>
      <c r="M132" s="38">
        <v>81.29</v>
      </c>
      <c r="N132" s="39">
        <v>1</v>
      </c>
      <c r="O132" s="56">
        <v>0.04006</v>
      </c>
      <c r="P132" s="145" t="str">
        <f t="shared" si="13"/>
        <v>TJ/t</v>
      </c>
      <c r="Q132" s="40" t="s">
        <v>161</v>
      </c>
      <c r="R132" s="36" t="s">
        <v>7</v>
      </c>
      <c r="S132" s="153">
        <v>1</v>
      </c>
      <c r="T132" s="153" t="s">
        <v>16</v>
      </c>
      <c r="U132" s="41">
        <v>1704.7</v>
      </c>
      <c r="V132" s="128" t="str">
        <f>IF(U132="","",IF($U$132+$U$134&lt;=50000,"A",IF($U$132+$U$134&lt;=500000,"B",IF($U$132+$U$134&gt;500000,"C"))))</f>
        <v>A</v>
      </c>
      <c r="W132" s="246" t="str">
        <f>IF(U132="","",IF($U$132+$U$134&lt;=25000,"TAIP","NE"))</f>
        <v>TAIP</v>
      </c>
    </row>
    <row r="133" spans="1:23" ht="30" customHeight="1">
      <c r="A133" s="446" t="s">
        <v>111</v>
      </c>
      <c r="B133" s="113" t="s">
        <v>93</v>
      </c>
      <c r="C133" s="410" t="s">
        <v>311</v>
      </c>
      <c r="D133" s="80" t="s">
        <v>5</v>
      </c>
      <c r="E133" s="95" t="s">
        <v>30</v>
      </c>
      <c r="F133" s="133">
        <v>71.63</v>
      </c>
      <c r="G133" s="133">
        <v>0</v>
      </c>
      <c r="H133" s="133">
        <v>0</v>
      </c>
      <c r="I133" s="133">
        <v>0</v>
      </c>
      <c r="J133" s="54">
        <v>71.63</v>
      </c>
      <c r="K133" s="145" t="str">
        <f t="shared" si="12"/>
        <v>t</v>
      </c>
      <c r="L133" s="36">
        <v>2</v>
      </c>
      <c r="M133" s="38">
        <v>74</v>
      </c>
      <c r="N133" s="39" t="s">
        <v>7</v>
      </c>
      <c r="O133" s="56">
        <v>0.03857</v>
      </c>
      <c r="P133" s="145" t="str">
        <f t="shared" si="13"/>
        <v>TJ/t</v>
      </c>
      <c r="Q133" s="40" t="s">
        <v>161</v>
      </c>
      <c r="R133" s="36" t="s">
        <v>7</v>
      </c>
      <c r="S133" s="153">
        <v>1</v>
      </c>
      <c r="T133" s="153" t="s">
        <v>16</v>
      </c>
      <c r="U133" s="41">
        <v>204.4</v>
      </c>
      <c r="V133" s="128" t="str">
        <f>IF(U133="","",IF($U$132+$U$134&lt;=50000,"A",IF($U$132+$U$134&lt;=500000,"B",IF($U$132+$U$134&gt;500000,"C"))))</f>
        <v>A</v>
      </c>
      <c r="W133" s="246" t="str">
        <f>IF(U133="","",IF($U$132+$U$134&lt;=25000,"TAIP","NE"))</f>
        <v>TAIP</v>
      </c>
    </row>
    <row r="134" spans="1:23" ht="30" customHeight="1">
      <c r="A134" s="446" t="s">
        <v>111</v>
      </c>
      <c r="B134" s="113" t="s">
        <v>93</v>
      </c>
      <c r="C134" s="410" t="s">
        <v>311</v>
      </c>
      <c r="D134" s="80" t="s">
        <v>5</v>
      </c>
      <c r="E134" s="95" t="s">
        <v>25</v>
      </c>
      <c r="F134" s="133">
        <v>1.09</v>
      </c>
      <c r="G134" s="133">
        <v>3.83</v>
      </c>
      <c r="H134" s="133">
        <v>3.94</v>
      </c>
      <c r="I134" s="133">
        <v>0</v>
      </c>
      <c r="J134" s="54">
        <v>1.2</v>
      </c>
      <c r="K134" s="145" t="str">
        <f t="shared" si="12"/>
        <v>t</v>
      </c>
      <c r="L134" s="36">
        <v>2</v>
      </c>
      <c r="M134" s="38">
        <v>74</v>
      </c>
      <c r="N134" s="39" t="s">
        <v>7</v>
      </c>
      <c r="O134" s="56">
        <v>0.03857</v>
      </c>
      <c r="P134" s="145" t="str">
        <f t="shared" si="13"/>
        <v>TJ/t</v>
      </c>
      <c r="Q134" s="40" t="s">
        <v>161</v>
      </c>
      <c r="R134" s="36" t="s">
        <v>7</v>
      </c>
      <c r="S134" s="153">
        <v>1</v>
      </c>
      <c r="T134" s="153" t="s">
        <v>16</v>
      </c>
      <c r="U134" s="41">
        <v>3.4</v>
      </c>
      <c r="V134" s="128" t="str">
        <f>IF(U134="","",IF($U$132+$U$134&lt;=50000,"A",IF($U$132+$U$134&lt;=500000,"B",IF($U$132+$U$134&gt;500000,"C"))))</f>
        <v>A</v>
      </c>
      <c r="W134" s="246" t="str">
        <f>IF(U134="","",IF($U$132+$U$134&lt;=25000,"TAIP","NE"))</f>
        <v>TAIP</v>
      </c>
    </row>
    <row r="135" spans="1:23" ht="30" customHeight="1">
      <c r="A135" s="446" t="s">
        <v>111</v>
      </c>
      <c r="B135" s="113" t="s">
        <v>93</v>
      </c>
      <c r="C135" s="410" t="s">
        <v>311</v>
      </c>
      <c r="D135" s="80" t="s">
        <v>5</v>
      </c>
      <c r="E135" s="95" t="s">
        <v>210</v>
      </c>
      <c r="F135" s="133">
        <v>4.54</v>
      </c>
      <c r="G135" s="133">
        <v>0.47</v>
      </c>
      <c r="H135" s="133">
        <v>31.43</v>
      </c>
      <c r="I135" s="133">
        <v>0</v>
      </c>
      <c r="J135" s="54">
        <v>35.5</v>
      </c>
      <c r="K135" s="145" t="str">
        <f t="shared" si="12"/>
        <v>t</v>
      </c>
      <c r="L135" s="36">
        <v>2</v>
      </c>
      <c r="M135" s="38">
        <v>65.42</v>
      </c>
      <c r="N135" s="39" t="s">
        <v>7</v>
      </c>
      <c r="O135" s="56">
        <v>0.04642</v>
      </c>
      <c r="P135" s="145" t="str">
        <f t="shared" si="13"/>
        <v>TJ/t</v>
      </c>
      <c r="Q135" s="40" t="s">
        <v>161</v>
      </c>
      <c r="R135" s="36" t="s">
        <v>7</v>
      </c>
      <c r="S135" s="153">
        <v>1</v>
      </c>
      <c r="T135" s="153" t="s">
        <v>16</v>
      </c>
      <c r="U135" s="41">
        <v>107</v>
      </c>
      <c r="V135" s="128" t="str">
        <f>IF(U135="","",IF($U$132+$U$134&lt;=50000,"A",IF($U$132+$U$134&lt;=500000,"B",IF($U$132+$U$134&gt;500000,"C"))))</f>
        <v>A</v>
      </c>
      <c r="W135" s="246" t="str">
        <f>IF(U135="","",IF($U$132+$U$134&lt;=25000,"TAIP","NE"))</f>
        <v>TAIP</v>
      </c>
    </row>
    <row r="136" spans="1:23" ht="30" customHeight="1">
      <c r="A136" s="446" t="s">
        <v>111</v>
      </c>
      <c r="B136" s="115" t="s">
        <v>93</v>
      </c>
      <c r="C136" s="410" t="s">
        <v>311</v>
      </c>
      <c r="D136" s="57" t="s">
        <v>5</v>
      </c>
      <c r="E136" s="95" t="s">
        <v>159</v>
      </c>
      <c r="F136" s="133">
        <v>19875.185</v>
      </c>
      <c r="G136" s="133">
        <v>0</v>
      </c>
      <c r="H136" s="133">
        <v>19875.19</v>
      </c>
      <c r="I136" s="133">
        <v>0</v>
      </c>
      <c r="J136" s="54">
        <v>19875.19</v>
      </c>
      <c r="K136" s="145" t="str">
        <f t="shared" si="12"/>
        <v>t</v>
      </c>
      <c r="L136" s="36" t="s">
        <v>16</v>
      </c>
      <c r="M136" s="38">
        <v>0</v>
      </c>
      <c r="N136" s="39" t="s">
        <v>16</v>
      </c>
      <c r="O136" s="56">
        <v>0.0082</v>
      </c>
      <c r="P136" s="145" t="str">
        <f t="shared" si="13"/>
        <v>TJ/t</v>
      </c>
      <c r="Q136" s="40" t="s">
        <v>161</v>
      </c>
      <c r="R136" s="36" t="s">
        <v>7</v>
      </c>
      <c r="S136" s="153">
        <v>1</v>
      </c>
      <c r="T136" s="153" t="s">
        <v>16</v>
      </c>
      <c r="U136" s="41">
        <v>0</v>
      </c>
      <c r="V136" s="128" t="str">
        <f>IF(U136="","",IF($U$132+$U$134&lt;=50000,"A",IF($U$132+$U$134&lt;=500000,"B",IF($U$132+$U$134&gt;500000,"C"))))</f>
        <v>A</v>
      </c>
      <c r="W136" s="246" t="str">
        <f>IF(U136="","",IF($U$132+$U$134&lt;=25000,"TAIP","NE"))</f>
        <v>TAIP</v>
      </c>
    </row>
    <row r="137" spans="1:23" ht="30" customHeight="1">
      <c r="A137" s="446" t="s">
        <v>111</v>
      </c>
      <c r="B137" s="164" t="s">
        <v>43</v>
      </c>
      <c r="C137" s="422" t="s">
        <v>225</v>
      </c>
      <c r="D137" s="163" t="s">
        <v>5</v>
      </c>
      <c r="E137" s="165" t="s">
        <v>16</v>
      </c>
      <c r="F137" s="166" t="s">
        <v>16</v>
      </c>
      <c r="G137" s="166" t="s">
        <v>16</v>
      </c>
      <c r="H137" s="166" t="s">
        <v>16</v>
      </c>
      <c r="I137" s="166" t="s">
        <v>16</v>
      </c>
      <c r="J137" s="167" t="s">
        <v>16</v>
      </c>
      <c r="K137" s="168" t="str">
        <f t="shared" si="12"/>
        <v>-</v>
      </c>
      <c r="L137" s="169" t="s">
        <v>16</v>
      </c>
      <c r="M137" s="171" t="s">
        <v>16</v>
      </c>
      <c r="N137" s="172" t="s">
        <v>16</v>
      </c>
      <c r="O137" s="170" t="s">
        <v>16</v>
      </c>
      <c r="P137" s="168" t="str">
        <f t="shared" si="13"/>
        <v>-</v>
      </c>
      <c r="Q137" s="173" t="s">
        <v>16</v>
      </c>
      <c r="R137" s="169" t="s">
        <v>16</v>
      </c>
      <c r="S137" s="174" t="s">
        <v>16</v>
      </c>
      <c r="T137" s="174" t="s">
        <v>16</v>
      </c>
      <c r="U137" s="175">
        <v>0</v>
      </c>
      <c r="V137" s="176" t="str">
        <f>IF(U137="","",IF(U137&lt;=50000,"A",IF(U137&lt;=500000,"B",IF(U137&gt;500000,"C"))))</f>
        <v>A</v>
      </c>
      <c r="W137" s="247" t="str">
        <f>IF(U137="","",IF(U137&lt;=25000,"TAIP","NE"))</f>
        <v>TAIP</v>
      </c>
    </row>
    <row r="138" spans="1:23" ht="30" customHeight="1">
      <c r="A138" s="446" t="s">
        <v>111</v>
      </c>
      <c r="B138" s="121" t="s">
        <v>84</v>
      </c>
      <c r="C138" s="414" t="s">
        <v>204</v>
      </c>
      <c r="D138" s="45" t="s">
        <v>5</v>
      </c>
      <c r="E138" s="43" t="s">
        <v>159</v>
      </c>
      <c r="F138" s="130" t="s">
        <v>16</v>
      </c>
      <c r="G138" s="130" t="s">
        <v>16</v>
      </c>
      <c r="H138" s="130" t="s">
        <v>16</v>
      </c>
      <c r="I138" s="130" t="s">
        <v>16</v>
      </c>
      <c r="J138" s="44">
        <v>3204</v>
      </c>
      <c r="K138" s="146" t="str">
        <f t="shared" si="12"/>
        <v>t</v>
      </c>
      <c r="L138" s="45">
        <v>1</v>
      </c>
      <c r="M138" s="47">
        <v>0</v>
      </c>
      <c r="N138" s="48" t="s">
        <v>16</v>
      </c>
      <c r="O138" s="46">
        <v>0.0082</v>
      </c>
      <c r="P138" s="146" t="str">
        <f t="shared" si="13"/>
        <v>TJ/t</v>
      </c>
      <c r="Q138" s="48" t="s">
        <v>162</v>
      </c>
      <c r="R138" s="45" t="s">
        <v>7</v>
      </c>
      <c r="S138" s="154">
        <v>1</v>
      </c>
      <c r="T138" s="154" t="s">
        <v>16</v>
      </c>
      <c r="U138" s="50">
        <v>0</v>
      </c>
      <c r="V138" s="127" t="str">
        <f aca="true" t="shared" si="14" ref="V138:V145">IF(U138="","",IF(U138&lt;=50000,"A",IF(U138&lt;=500000,"B",IF(U138&gt;500000,"C"))))</f>
        <v>A</v>
      </c>
      <c r="W138" s="245" t="str">
        <f aca="true" t="shared" si="15" ref="W138:W145">IF(U138="","",IF(U138&lt;=25000,"TAIP","NE"))</f>
        <v>TAIP</v>
      </c>
    </row>
    <row r="139" spans="1:23" ht="30" customHeight="1">
      <c r="A139" s="446" t="s">
        <v>111</v>
      </c>
      <c r="B139" s="453" t="s">
        <v>86</v>
      </c>
      <c r="C139" s="423" t="s">
        <v>312</v>
      </c>
      <c r="D139" s="36" t="s">
        <v>5</v>
      </c>
      <c r="E139" s="53" t="s">
        <v>6</v>
      </c>
      <c r="F139" s="131" t="s">
        <v>16</v>
      </c>
      <c r="G139" s="131" t="s">
        <v>16</v>
      </c>
      <c r="H139" s="131" t="s">
        <v>16</v>
      </c>
      <c r="I139" s="131" t="s">
        <v>16</v>
      </c>
      <c r="J139" s="294">
        <v>18028400</v>
      </c>
      <c r="K139" s="283" t="str">
        <f t="shared" si="12"/>
        <v>Nm3</v>
      </c>
      <c r="L139" s="36">
        <v>2</v>
      </c>
      <c r="M139" s="284">
        <v>55.19</v>
      </c>
      <c r="N139" s="39">
        <v>3</v>
      </c>
      <c r="O139" s="56">
        <v>3.375E-05</v>
      </c>
      <c r="P139" s="145" t="str">
        <f t="shared" si="13"/>
        <v>TJ/Nm3</v>
      </c>
      <c r="Q139" s="40" t="s">
        <v>253</v>
      </c>
      <c r="R139" s="36">
        <v>3</v>
      </c>
      <c r="S139" s="153">
        <v>1</v>
      </c>
      <c r="T139" s="153" t="s">
        <v>16</v>
      </c>
      <c r="U139" s="41">
        <v>33578</v>
      </c>
      <c r="V139" s="128" t="str">
        <f t="shared" si="14"/>
        <v>A</v>
      </c>
      <c r="W139" s="246" t="str">
        <f t="shared" si="15"/>
        <v>NE</v>
      </c>
    </row>
    <row r="140" spans="1:23" ht="30" customHeight="1">
      <c r="A140" s="446" t="s">
        <v>111</v>
      </c>
      <c r="B140" s="121" t="s">
        <v>90</v>
      </c>
      <c r="C140" s="414" t="s">
        <v>207</v>
      </c>
      <c r="D140" s="45" t="s">
        <v>5</v>
      </c>
      <c r="E140" s="43" t="s">
        <v>6</v>
      </c>
      <c r="F140" s="130" t="s">
        <v>16</v>
      </c>
      <c r="G140" s="130" t="s">
        <v>16</v>
      </c>
      <c r="H140" s="130" t="s">
        <v>16</v>
      </c>
      <c r="I140" s="130" t="s">
        <v>16</v>
      </c>
      <c r="J140" s="44">
        <v>21529470</v>
      </c>
      <c r="K140" s="146" t="str">
        <f t="shared" si="12"/>
        <v>Nm3</v>
      </c>
      <c r="L140" s="45">
        <v>2</v>
      </c>
      <c r="M140" s="47">
        <v>55.19</v>
      </c>
      <c r="N140" s="48">
        <v>3</v>
      </c>
      <c r="O140" s="46">
        <v>3.375E-05</v>
      </c>
      <c r="P140" s="146" t="str">
        <f t="shared" si="13"/>
        <v>TJ/Nm3</v>
      </c>
      <c r="Q140" s="49" t="s">
        <v>228</v>
      </c>
      <c r="R140" s="45">
        <v>3</v>
      </c>
      <c r="S140" s="154">
        <v>1</v>
      </c>
      <c r="T140" s="154" t="s">
        <v>16</v>
      </c>
      <c r="U140" s="50">
        <v>40100.2</v>
      </c>
      <c r="V140" s="127" t="str">
        <f t="shared" si="14"/>
        <v>A</v>
      </c>
      <c r="W140" s="245" t="str">
        <f t="shared" si="15"/>
        <v>NE</v>
      </c>
    </row>
    <row r="141" spans="1:23" ht="30" customHeight="1">
      <c r="A141" s="446" t="s">
        <v>111</v>
      </c>
      <c r="B141" s="122" t="s">
        <v>91</v>
      </c>
      <c r="C141" s="424" t="s">
        <v>313</v>
      </c>
      <c r="D141" s="36" t="s">
        <v>5</v>
      </c>
      <c r="E141" s="53" t="s">
        <v>159</v>
      </c>
      <c r="F141" s="131" t="s">
        <v>16</v>
      </c>
      <c r="G141" s="131" t="s">
        <v>16</v>
      </c>
      <c r="H141" s="131" t="s">
        <v>16</v>
      </c>
      <c r="I141" s="131" t="s">
        <v>16</v>
      </c>
      <c r="J141" s="54">
        <v>56281.5</v>
      </c>
      <c r="K141" s="145" t="str">
        <f t="shared" si="12"/>
        <v>t</v>
      </c>
      <c r="L141" s="36">
        <v>1</v>
      </c>
      <c r="M141" s="38">
        <v>0</v>
      </c>
      <c r="N141" s="39">
        <v>1</v>
      </c>
      <c r="O141" s="37">
        <v>0.0156</v>
      </c>
      <c r="P141" s="148" t="str">
        <f t="shared" si="13"/>
        <v>TJ/t</v>
      </c>
      <c r="Q141" s="40" t="s">
        <v>161</v>
      </c>
      <c r="R141" s="36">
        <v>1</v>
      </c>
      <c r="S141" s="153">
        <v>1</v>
      </c>
      <c r="T141" s="153">
        <v>1</v>
      </c>
      <c r="U141" s="41">
        <v>0</v>
      </c>
      <c r="V141" s="128" t="str">
        <f t="shared" si="14"/>
        <v>A</v>
      </c>
      <c r="W141" s="246" t="str">
        <f t="shared" si="15"/>
        <v>TAIP</v>
      </c>
    </row>
    <row r="142" spans="1:23" ht="30" customHeight="1">
      <c r="A142" s="446" t="s">
        <v>111</v>
      </c>
      <c r="B142" s="71" t="s">
        <v>92</v>
      </c>
      <c r="C142" s="386" t="s">
        <v>208</v>
      </c>
      <c r="D142" s="42" t="s">
        <v>5</v>
      </c>
      <c r="E142" s="43" t="s">
        <v>159</v>
      </c>
      <c r="F142" s="130" t="s">
        <v>16</v>
      </c>
      <c r="G142" s="130" t="s">
        <v>16</v>
      </c>
      <c r="H142" s="130" t="s">
        <v>16</v>
      </c>
      <c r="I142" s="130" t="s">
        <v>16</v>
      </c>
      <c r="J142" s="44">
        <v>57140</v>
      </c>
      <c r="K142" s="146" t="str">
        <f t="shared" si="12"/>
        <v>t</v>
      </c>
      <c r="L142" s="45">
        <v>1</v>
      </c>
      <c r="M142" s="47">
        <v>0</v>
      </c>
      <c r="N142" s="48">
        <v>1</v>
      </c>
      <c r="O142" s="46">
        <v>0.0156</v>
      </c>
      <c r="P142" s="146" t="str">
        <f t="shared" si="13"/>
        <v>TJ/t</v>
      </c>
      <c r="Q142" s="49" t="s">
        <v>161</v>
      </c>
      <c r="R142" s="45">
        <v>1</v>
      </c>
      <c r="S142" s="154">
        <v>1</v>
      </c>
      <c r="T142" s="154">
        <v>1</v>
      </c>
      <c r="U142" s="50">
        <v>0</v>
      </c>
      <c r="V142" s="127" t="str">
        <f t="shared" si="14"/>
        <v>A</v>
      </c>
      <c r="W142" s="245" t="str">
        <f t="shared" si="15"/>
        <v>TAIP</v>
      </c>
    </row>
    <row r="143" spans="1:23" ht="30" customHeight="1">
      <c r="A143" s="446" t="s">
        <v>111</v>
      </c>
      <c r="B143" s="124" t="s">
        <v>92</v>
      </c>
      <c r="C143" s="387" t="s">
        <v>208</v>
      </c>
      <c r="D143" s="42" t="s">
        <v>5</v>
      </c>
      <c r="E143" s="43" t="s">
        <v>30</v>
      </c>
      <c r="F143" s="130" t="s">
        <v>16</v>
      </c>
      <c r="G143" s="130" t="s">
        <v>16</v>
      </c>
      <c r="H143" s="130" t="s">
        <v>16</v>
      </c>
      <c r="I143" s="130" t="s">
        <v>16</v>
      </c>
      <c r="J143" s="44">
        <v>543.04</v>
      </c>
      <c r="K143" s="146" t="str">
        <f t="shared" si="12"/>
        <v>t</v>
      </c>
      <c r="L143" s="45">
        <v>1</v>
      </c>
      <c r="M143" s="47">
        <v>77.4</v>
      </c>
      <c r="N143" s="48">
        <v>1</v>
      </c>
      <c r="O143" s="46">
        <v>0.04006</v>
      </c>
      <c r="P143" s="146" t="str">
        <f t="shared" si="13"/>
        <v>TJ/t</v>
      </c>
      <c r="Q143" s="49" t="s">
        <v>161</v>
      </c>
      <c r="R143" s="45">
        <v>1</v>
      </c>
      <c r="S143" s="154">
        <v>1</v>
      </c>
      <c r="T143" s="154" t="s">
        <v>16</v>
      </c>
      <c r="U143" s="50">
        <v>1683.8</v>
      </c>
      <c r="V143" s="127" t="str">
        <f t="shared" si="14"/>
        <v>A</v>
      </c>
      <c r="W143" s="245" t="str">
        <f t="shared" si="15"/>
        <v>TAIP</v>
      </c>
    </row>
    <row r="144" spans="1:23" ht="30" customHeight="1">
      <c r="A144" s="446" t="s">
        <v>111</v>
      </c>
      <c r="B144" s="124" t="s">
        <v>92</v>
      </c>
      <c r="C144" s="387" t="s">
        <v>208</v>
      </c>
      <c r="D144" s="42" t="s">
        <v>5</v>
      </c>
      <c r="E144" s="43" t="s">
        <v>256</v>
      </c>
      <c r="F144" s="130" t="s">
        <v>16</v>
      </c>
      <c r="G144" s="130" t="s">
        <v>16</v>
      </c>
      <c r="H144" s="130" t="s">
        <v>16</v>
      </c>
      <c r="I144" s="130" t="s">
        <v>16</v>
      </c>
      <c r="J144" s="44">
        <v>363.4</v>
      </c>
      <c r="K144" s="146" t="str">
        <f t="shared" si="12"/>
        <v>t</v>
      </c>
      <c r="L144" s="45">
        <v>1</v>
      </c>
      <c r="M144" s="47">
        <v>0</v>
      </c>
      <c r="N144" s="48">
        <v>1</v>
      </c>
      <c r="O144" s="46">
        <v>0.0156</v>
      </c>
      <c r="P144" s="146" t="str">
        <f t="shared" si="13"/>
        <v>TJ/t</v>
      </c>
      <c r="Q144" s="49" t="s">
        <v>161</v>
      </c>
      <c r="R144" s="45">
        <v>1</v>
      </c>
      <c r="S144" s="154">
        <v>1</v>
      </c>
      <c r="T144" s="154" t="s">
        <v>16</v>
      </c>
      <c r="U144" s="50">
        <v>0</v>
      </c>
      <c r="V144" s="127" t="str">
        <f t="shared" si="14"/>
        <v>A</v>
      </c>
      <c r="W144" s="245" t="str">
        <f t="shared" si="15"/>
        <v>TAIP</v>
      </c>
    </row>
    <row r="145" spans="1:23" ht="30" customHeight="1">
      <c r="A145" s="446" t="s">
        <v>111</v>
      </c>
      <c r="B145" s="124" t="s">
        <v>92</v>
      </c>
      <c r="C145" s="399" t="s">
        <v>208</v>
      </c>
      <c r="D145" s="42" t="s">
        <v>5</v>
      </c>
      <c r="E145" s="43" t="s">
        <v>56</v>
      </c>
      <c r="F145" s="130" t="s">
        <v>16</v>
      </c>
      <c r="G145" s="130" t="s">
        <v>16</v>
      </c>
      <c r="H145" s="130" t="s">
        <v>16</v>
      </c>
      <c r="I145" s="130" t="s">
        <v>16</v>
      </c>
      <c r="J145" s="44">
        <v>49.99</v>
      </c>
      <c r="K145" s="146" t="str">
        <f t="shared" si="12"/>
        <v>t</v>
      </c>
      <c r="L145" s="45">
        <v>1</v>
      </c>
      <c r="M145" s="47">
        <v>104.34</v>
      </c>
      <c r="N145" s="48" t="s">
        <v>7</v>
      </c>
      <c r="O145" s="46">
        <v>0.01172</v>
      </c>
      <c r="P145" s="146" t="str">
        <f t="shared" si="13"/>
        <v>TJ/t</v>
      </c>
      <c r="Q145" s="49" t="s">
        <v>161</v>
      </c>
      <c r="R145" s="45" t="s">
        <v>7</v>
      </c>
      <c r="S145" s="154">
        <v>1</v>
      </c>
      <c r="T145" s="154" t="s">
        <v>16</v>
      </c>
      <c r="U145" s="50">
        <v>61.1</v>
      </c>
      <c r="V145" s="127" t="str">
        <f t="shared" si="14"/>
        <v>A</v>
      </c>
      <c r="W145" s="245" t="str">
        <f t="shared" si="15"/>
        <v>TAIP</v>
      </c>
    </row>
    <row r="146" spans="1:23" ht="30" customHeight="1">
      <c r="A146" s="446" t="s">
        <v>111</v>
      </c>
      <c r="B146" s="106" t="s">
        <v>209</v>
      </c>
      <c r="C146" s="425" t="s">
        <v>314</v>
      </c>
      <c r="D146" s="52" t="s">
        <v>5</v>
      </c>
      <c r="E146" s="183" t="s">
        <v>12</v>
      </c>
      <c r="F146" s="220">
        <v>503.34</v>
      </c>
      <c r="G146" s="220">
        <v>318.84</v>
      </c>
      <c r="H146" s="220">
        <v>52</v>
      </c>
      <c r="I146" s="220">
        <v>0</v>
      </c>
      <c r="J146" s="218">
        <v>238.5</v>
      </c>
      <c r="K146" s="225" t="str">
        <f t="shared" si="12"/>
        <v>t</v>
      </c>
      <c r="L146" s="75">
        <v>2</v>
      </c>
      <c r="M146" s="210">
        <v>77.6</v>
      </c>
      <c r="N146" s="211" t="s">
        <v>7</v>
      </c>
      <c r="O146" s="226">
        <v>0.04006</v>
      </c>
      <c r="P146" s="225" t="str">
        <f t="shared" si="13"/>
        <v>TJ/t</v>
      </c>
      <c r="Q146" s="76" t="s">
        <v>161</v>
      </c>
      <c r="R146" s="75" t="s">
        <v>7</v>
      </c>
      <c r="S146" s="156">
        <v>1</v>
      </c>
      <c r="T146" s="156" t="s">
        <v>16</v>
      </c>
      <c r="U146" s="77">
        <v>741.4</v>
      </c>
      <c r="V146" s="202" t="str">
        <f>IF(U146="","",IF($U$146+$U$147&lt;=50000,"A",IF($U$146+$U$147&lt;=500000,"B",IF($U$146+$U$147&gt;500000,"C"))))</f>
        <v>A</v>
      </c>
      <c r="W146" s="250" t="str">
        <f>IF(U146="","",IF($U$146+$U$147&lt;=25000,"TAIP","NE"))</f>
        <v>TAIP</v>
      </c>
    </row>
    <row r="147" spans="1:23" ht="30" customHeight="1">
      <c r="A147" s="446" t="s">
        <v>111</v>
      </c>
      <c r="B147" s="113" t="s">
        <v>209</v>
      </c>
      <c r="C147" s="425" t="s">
        <v>314</v>
      </c>
      <c r="D147" s="260" t="s">
        <v>5</v>
      </c>
      <c r="E147" s="95" t="s">
        <v>30</v>
      </c>
      <c r="F147" s="133">
        <v>0</v>
      </c>
      <c r="G147" s="133">
        <v>0</v>
      </c>
      <c r="H147" s="133">
        <v>16</v>
      </c>
      <c r="I147" s="133">
        <v>0</v>
      </c>
      <c r="J147" s="54">
        <v>16</v>
      </c>
      <c r="K147" s="145" t="str">
        <f t="shared" si="12"/>
        <v>t</v>
      </c>
      <c r="L147" s="36">
        <v>2</v>
      </c>
      <c r="M147" s="38">
        <v>77.4</v>
      </c>
      <c r="N147" s="39" t="s">
        <v>7</v>
      </c>
      <c r="O147" s="56">
        <v>0.0381</v>
      </c>
      <c r="P147" s="145" t="str">
        <f t="shared" si="13"/>
        <v>TJ/t</v>
      </c>
      <c r="Q147" s="76" t="s">
        <v>161</v>
      </c>
      <c r="R147" s="36" t="s">
        <v>7</v>
      </c>
      <c r="S147" s="153">
        <v>1</v>
      </c>
      <c r="T147" s="153" t="s">
        <v>16</v>
      </c>
      <c r="U147" s="41">
        <v>47.2</v>
      </c>
      <c r="V147" s="128" t="str">
        <f>IF(U147="","",IF($U$146+$U$147&lt;=50000,"A",IF($U$146+$U$147&lt;=500000,"B",IF($U$146+$U$147&gt;500000,"C"))))</f>
        <v>A</v>
      </c>
      <c r="W147" s="246" t="str">
        <f>IF(U147="","",IF($U$146+$U$147&lt;=25000,"TAIP","NE"))</f>
        <v>TAIP</v>
      </c>
    </row>
    <row r="148" spans="1:23" ht="30" customHeight="1" thickBot="1">
      <c r="A148" s="448" t="s">
        <v>111</v>
      </c>
      <c r="B148" s="295" t="s">
        <v>209</v>
      </c>
      <c r="C148" s="436" t="s">
        <v>314</v>
      </c>
      <c r="D148" s="108" t="s">
        <v>5</v>
      </c>
      <c r="E148" s="343" t="s">
        <v>159</v>
      </c>
      <c r="F148" s="454">
        <v>0</v>
      </c>
      <c r="G148" s="454">
        <v>0</v>
      </c>
      <c r="H148" s="454">
        <v>26715.72</v>
      </c>
      <c r="I148" s="454">
        <v>0</v>
      </c>
      <c r="J148" s="189">
        <v>26715.72</v>
      </c>
      <c r="K148" s="190" t="str">
        <f t="shared" si="12"/>
        <v>t</v>
      </c>
      <c r="L148" s="455">
        <v>1</v>
      </c>
      <c r="M148" s="212">
        <v>0</v>
      </c>
      <c r="N148" s="213" t="s">
        <v>16</v>
      </c>
      <c r="O148" s="192">
        <v>0.0156</v>
      </c>
      <c r="P148" s="190" t="str">
        <f t="shared" si="13"/>
        <v>TJ/t</v>
      </c>
      <c r="Q148" s="66" t="s">
        <v>161</v>
      </c>
      <c r="R148" s="455">
        <v>1</v>
      </c>
      <c r="S148" s="215">
        <v>1</v>
      </c>
      <c r="T148" s="215">
        <v>1</v>
      </c>
      <c r="U148" s="216">
        <v>0</v>
      </c>
      <c r="V148" s="248" t="str">
        <f>IF(U148="","",IF($U$146+$U$147&lt;=50000,"A",IF($U$146+$U$147&lt;=500000,"B",IF($U$146+$U$147&gt;500000,"C"))))</f>
        <v>A</v>
      </c>
      <c r="W148" s="249" t="str">
        <f>IF(U148="","",IF($U$146+$U$147&lt;=25000,"TAIP","NE"))</f>
        <v>TAIP</v>
      </c>
    </row>
    <row r="149" spans="1:23" ht="30" customHeight="1">
      <c r="A149" s="310" t="s">
        <v>112</v>
      </c>
      <c r="B149" s="263" t="s">
        <v>44</v>
      </c>
      <c r="C149" s="387" t="s">
        <v>315</v>
      </c>
      <c r="D149" s="59" t="s">
        <v>5</v>
      </c>
      <c r="E149" s="112" t="s">
        <v>6</v>
      </c>
      <c r="F149" s="272">
        <v>0</v>
      </c>
      <c r="G149" s="272">
        <v>0</v>
      </c>
      <c r="H149" s="272">
        <v>0</v>
      </c>
      <c r="I149" s="272">
        <v>0</v>
      </c>
      <c r="J149" s="273">
        <v>8764924</v>
      </c>
      <c r="K149" s="351" t="str">
        <f t="shared" si="12"/>
        <v>Nm3</v>
      </c>
      <c r="L149" s="349">
        <v>2</v>
      </c>
      <c r="M149" s="274">
        <v>55.23</v>
      </c>
      <c r="N149" s="275" t="s">
        <v>7</v>
      </c>
      <c r="O149" s="353">
        <v>3.349E-05</v>
      </c>
      <c r="P149" s="351" t="str">
        <f t="shared" si="13"/>
        <v>TJ/Nm3</v>
      </c>
      <c r="Q149" s="275" t="s">
        <v>190</v>
      </c>
      <c r="R149" s="349" t="s">
        <v>7</v>
      </c>
      <c r="S149" s="274">
        <v>1</v>
      </c>
      <c r="T149" s="274" t="s">
        <v>16</v>
      </c>
      <c r="U149" s="273">
        <v>16212.1</v>
      </c>
      <c r="V149" s="278" t="str">
        <f aca="true" t="shared" si="16" ref="V149:V159">IF(U149="","",IF(U149&lt;=50000,"A",IF(U149&lt;=500000,"B",IF(U149&gt;500000,"C"))))</f>
        <v>A</v>
      </c>
      <c r="W149" s="278" t="str">
        <f aca="true" t="shared" si="17" ref="W149:W159">IF(U149="","",IF(U149&lt;=25000,"TAIP","NE"))</f>
        <v>TAIP</v>
      </c>
    </row>
    <row r="150" spans="1:23" ht="30" customHeight="1">
      <c r="A150" s="312" t="s">
        <v>112</v>
      </c>
      <c r="B150" s="125" t="s">
        <v>44</v>
      </c>
      <c r="C150" s="387" t="s">
        <v>315</v>
      </c>
      <c r="D150" s="59" t="s">
        <v>5</v>
      </c>
      <c r="E150" s="43" t="s">
        <v>6</v>
      </c>
      <c r="F150" s="130">
        <v>0</v>
      </c>
      <c r="G150" s="130">
        <v>0</v>
      </c>
      <c r="H150" s="130">
        <v>0</v>
      </c>
      <c r="I150" s="130">
        <v>0</v>
      </c>
      <c r="J150" s="44">
        <v>2490477</v>
      </c>
      <c r="K150" s="146" t="str">
        <f t="shared" si="12"/>
        <v>Nm3</v>
      </c>
      <c r="L150" s="45">
        <v>2</v>
      </c>
      <c r="M150" s="47">
        <v>55.23</v>
      </c>
      <c r="N150" s="48" t="s">
        <v>7</v>
      </c>
      <c r="O150" s="46">
        <v>3.349E-05</v>
      </c>
      <c r="P150" s="146" t="str">
        <f t="shared" si="13"/>
        <v>TJ/Nm3</v>
      </c>
      <c r="Q150" s="48" t="s">
        <v>190</v>
      </c>
      <c r="R150" s="45" t="s">
        <v>7</v>
      </c>
      <c r="S150" s="47">
        <v>1</v>
      </c>
      <c r="T150" s="47" t="s">
        <v>16</v>
      </c>
      <c r="U150" s="44">
        <v>4606.5</v>
      </c>
      <c r="V150" s="127" t="str">
        <f t="shared" si="16"/>
        <v>A</v>
      </c>
      <c r="W150" s="127" t="str">
        <f t="shared" si="17"/>
        <v>TAIP</v>
      </c>
    </row>
    <row r="151" spans="1:23" ht="30" customHeight="1">
      <c r="A151" s="312" t="s">
        <v>112</v>
      </c>
      <c r="B151" s="125" t="s">
        <v>44</v>
      </c>
      <c r="C151" s="387" t="s">
        <v>315</v>
      </c>
      <c r="D151" s="59" t="s">
        <v>5</v>
      </c>
      <c r="E151" s="43" t="s">
        <v>6</v>
      </c>
      <c r="F151" s="130">
        <v>0</v>
      </c>
      <c r="G151" s="130">
        <v>0</v>
      </c>
      <c r="H151" s="130">
        <v>0</v>
      </c>
      <c r="I151" s="130">
        <v>0</v>
      </c>
      <c r="J151" s="44">
        <v>15258</v>
      </c>
      <c r="K151" s="146" t="str">
        <f t="shared" si="12"/>
        <v>Nm3</v>
      </c>
      <c r="L151" s="45">
        <v>2</v>
      </c>
      <c r="M151" s="47">
        <v>55.23</v>
      </c>
      <c r="N151" s="48" t="s">
        <v>7</v>
      </c>
      <c r="O151" s="46">
        <v>3.349E-05</v>
      </c>
      <c r="P151" s="146" t="str">
        <f t="shared" si="13"/>
        <v>TJ/Nm3</v>
      </c>
      <c r="Q151" s="48" t="s">
        <v>190</v>
      </c>
      <c r="R151" s="45" t="s">
        <v>7</v>
      </c>
      <c r="S151" s="47">
        <v>1</v>
      </c>
      <c r="T151" s="47" t="s">
        <v>16</v>
      </c>
      <c r="U151" s="44">
        <v>28.2</v>
      </c>
      <c r="V151" s="127" t="str">
        <f t="shared" si="16"/>
        <v>A</v>
      </c>
      <c r="W151" s="127" t="str">
        <f t="shared" si="17"/>
        <v>TAIP</v>
      </c>
    </row>
    <row r="152" spans="1:23" ht="30" customHeight="1">
      <c r="A152" s="313" t="s">
        <v>112</v>
      </c>
      <c r="B152" s="97" t="s">
        <v>94</v>
      </c>
      <c r="C152" s="406" t="s">
        <v>240</v>
      </c>
      <c r="D152" s="52" t="s">
        <v>5</v>
      </c>
      <c r="E152" s="221" t="s">
        <v>6</v>
      </c>
      <c r="F152" s="162" t="s">
        <v>16</v>
      </c>
      <c r="G152" s="162" t="s">
        <v>16</v>
      </c>
      <c r="H152" s="162" t="s">
        <v>16</v>
      </c>
      <c r="I152" s="162" t="s">
        <v>16</v>
      </c>
      <c r="J152" s="219">
        <v>9327200</v>
      </c>
      <c r="K152" s="227" t="str">
        <f t="shared" si="12"/>
        <v>Nm3</v>
      </c>
      <c r="L152" s="70">
        <v>2</v>
      </c>
      <c r="M152" s="228">
        <v>55.18</v>
      </c>
      <c r="N152" s="229">
        <v>3</v>
      </c>
      <c r="O152" s="267">
        <v>3.373E-05</v>
      </c>
      <c r="P152" s="227" t="str">
        <f t="shared" si="13"/>
        <v>TJ/Nm3</v>
      </c>
      <c r="Q152" s="230" t="s">
        <v>162</v>
      </c>
      <c r="R152" s="70">
        <v>3</v>
      </c>
      <c r="S152" s="231">
        <v>1</v>
      </c>
      <c r="T152" s="231" t="s">
        <v>16</v>
      </c>
      <c r="U152" s="232">
        <v>17358.4</v>
      </c>
      <c r="V152" s="217" t="str">
        <f t="shared" si="16"/>
        <v>A</v>
      </c>
      <c r="W152" s="252" t="str">
        <f t="shared" si="17"/>
        <v>TAIP</v>
      </c>
    </row>
    <row r="153" spans="1:23" ht="30" customHeight="1">
      <c r="A153" s="313" t="s">
        <v>112</v>
      </c>
      <c r="B153" s="98" t="s">
        <v>94</v>
      </c>
      <c r="C153" s="408" t="s">
        <v>240</v>
      </c>
      <c r="D153" s="57" t="s">
        <v>5</v>
      </c>
      <c r="E153" s="221" t="s">
        <v>159</v>
      </c>
      <c r="F153" s="162" t="s">
        <v>16</v>
      </c>
      <c r="G153" s="162" t="s">
        <v>16</v>
      </c>
      <c r="H153" s="162" t="s">
        <v>16</v>
      </c>
      <c r="I153" s="162" t="s">
        <v>16</v>
      </c>
      <c r="J153" s="219">
        <v>41989.08</v>
      </c>
      <c r="K153" s="227" t="str">
        <f t="shared" si="12"/>
        <v>t</v>
      </c>
      <c r="L153" s="70">
        <v>1</v>
      </c>
      <c r="M153" s="228">
        <v>0</v>
      </c>
      <c r="N153" s="229" t="s">
        <v>7</v>
      </c>
      <c r="O153" s="267">
        <v>0.0156</v>
      </c>
      <c r="P153" s="227" t="str">
        <f t="shared" si="13"/>
        <v>TJ/t</v>
      </c>
      <c r="Q153" s="230" t="s">
        <v>162</v>
      </c>
      <c r="R153" s="70" t="s">
        <v>7</v>
      </c>
      <c r="S153" s="231">
        <v>1</v>
      </c>
      <c r="T153" s="231" t="s">
        <v>16</v>
      </c>
      <c r="U153" s="232">
        <v>0</v>
      </c>
      <c r="V153" s="217" t="str">
        <f t="shared" si="16"/>
        <v>A</v>
      </c>
      <c r="W153" s="252" t="str">
        <f t="shared" si="17"/>
        <v>TAIP</v>
      </c>
    </row>
    <row r="154" spans="1:23" ht="30" customHeight="1">
      <c r="A154" s="312" t="s">
        <v>112</v>
      </c>
      <c r="B154" s="125" t="s">
        <v>95</v>
      </c>
      <c r="C154" s="396" t="s">
        <v>316</v>
      </c>
      <c r="D154" s="59" t="s">
        <v>5</v>
      </c>
      <c r="E154" s="43" t="s">
        <v>30</v>
      </c>
      <c r="F154" s="130" t="s">
        <v>16</v>
      </c>
      <c r="G154" s="130" t="s">
        <v>16</v>
      </c>
      <c r="H154" s="130" t="s">
        <v>16</v>
      </c>
      <c r="I154" s="130" t="s">
        <v>16</v>
      </c>
      <c r="J154" s="44">
        <v>188.34</v>
      </c>
      <c r="K154" s="146" t="str">
        <f t="shared" si="12"/>
        <v>t</v>
      </c>
      <c r="L154" s="45">
        <v>2</v>
      </c>
      <c r="M154" s="47">
        <v>77.4</v>
      </c>
      <c r="N154" s="48" t="s">
        <v>7</v>
      </c>
      <c r="O154" s="46">
        <v>0.0381</v>
      </c>
      <c r="P154" s="146" t="str">
        <f t="shared" si="13"/>
        <v>TJ/t</v>
      </c>
      <c r="Q154" s="49" t="s">
        <v>161</v>
      </c>
      <c r="R154" s="45" t="s">
        <v>7</v>
      </c>
      <c r="S154" s="154">
        <v>1</v>
      </c>
      <c r="T154" s="154" t="s">
        <v>16</v>
      </c>
      <c r="U154" s="50">
        <v>555.4</v>
      </c>
      <c r="V154" s="127" t="str">
        <f t="shared" si="16"/>
        <v>A</v>
      </c>
      <c r="W154" s="245" t="str">
        <f t="shared" si="17"/>
        <v>TAIP</v>
      </c>
    </row>
    <row r="155" spans="1:23" ht="30" customHeight="1">
      <c r="A155" s="312" t="s">
        <v>112</v>
      </c>
      <c r="B155" s="125" t="s">
        <v>95</v>
      </c>
      <c r="C155" s="396" t="s">
        <v>316</v>
      </c>
      <c r="D155" s="59" t="s">
        <v>5</v>
      </c>
      <c r="E155" s="43" t="s">
        <v>159</v>
      </c>
      <c r="F155" s="130" t="s">
        <v>16</v>
      </c>
      <c r="G155" s="130" t="s">
        <v>16</v>
      </c>
      <c r="H155" s="130" t="s">
        <v>16</v>
      </c>
      <c r="I155" s="130" t="s">
        <v>16</v>
      </c>
      <c r="J155" s="44">
        <v>7067.93</v>
      </c>
      <c r="K155" s="146" t="str">
        <f t="shared" si="12"/>
        <v>t</v>
      </c>
      <c r="L155" s="45" t="s">
        <v>16</v>
      </c>
      <c r="M155" s="47">
        <v>0</v>
      </c>
      <c r="N155" s="48" t="s">
        <v>16</v>
      </c>
      <c r="O155" s="46">
        <v>0.0156</v>
      </c>
      <c r="P155" s="146" t="str">
        <f t="shared" si="13"/>
        <v>TJ/t</v>
      </c>
      <c r="Q155" s="49" t="s">
        <v>161</v>
      </c>
      <c r="R155" s="45">
        <v>1</v>
      </c>
      <c r="S155" s="154">
        <v>1</v>
      </c>
      <c r="T155" s="154" t="s">
        <v>16</v>
      </c>
      <c r="U155" s="50">
        <v>0</v>
      </c>
      <c r="V155" s="127" t="str">
        <f t="shared" si="16"/>
        <v>A</v>
      </c>
      <c r="W155" s="245" t="str">
        <f t="shared" si="17"/>
        <v>TAIP</v>
      </c>
    </row>
    <row r="156" spans="1:23" ht="30" customHeight="1">
      <c r="A156" s="313" t="s">
        <v>112</v>
      </c>
      <c r="B156" s="97" t="s">
        <v>96</v>
      </c>
      <c r="C156" s="426" t="s">
        <v>317</v>
      </c>
      <c r="D156" s="52" t="s">
        <v>5</v>
      </c>
      <c r="E156" s="95" t="s">
        <v>6</v>
      </c>
      <c r="F156" s="131" t="s">
        <v>16</v>
      </c>
      <c r="G156" s="131" t="s">
        <v>16</v>
      </c>
      <c r="H156" s="131" t="s">
        <v>16</v>
      </c>
      <c r="I156" s="131" t="s">
        <v>16</v>
      </c>
      <c r="J156" s="54">
        <v>8529980</v>
      </c>
      <c r="K156" s="145" t="str">
        <f t="shared" si="12"/>
        <v>Nm3</v>
      </c>
      <c r="L156" s="36">
        <v>4</v>
      </c>
      <c r="M156" s="38">
        <v>55.14</v>
      </c>
      <c r="N156" s="39">
        <v>3</v>
      </c>
      <c r="O156" s="37">
        <v>3.371E-05</v>
      </c>
      <c r="P156" s="145" t="str">
        <f t="shared" si="13"/>
        <v>TJ/Nm3</v>
      </c>
      <c r="Q156" s="40" t="s">
        <v>161</v>
      </c>
      <c r="R156" s="36" t="s">
        <v>8</v>
      </c>
      <c r="S156" s="153">
        <v>1</v>
      </c>
      <c r="T156" s="153" t="s">
        <v>16</v>
      </c>
      <c r="U156" s="41">
        <v>15855.8</v>
      </c>
      <c r="V156" s="128" t="str">
        <f t="shared" si="16"/>
        <v>A</v>
      </c>
      <c r="W156" s="246" t="str">
        <f t="shared" si="17"/>
        <v>TAIP</v>
      </c>
    </row>
    <row r="157" spans="1:23" ht="30" customHeight="1">
      <c r="A157" s="313" t="s">
        <v>112</v>
      </c>
      <c r="B157" s="98" t="s">
        <v>96</v>
      </c>
      <c r="C157" s="427" t="s">
        <v>317</v>
      </c>
      <c r="D157" s="57" t="s">
        <v>5</v>
      </c>
      <c r="E157" s="95" t="s">
        <v>159</v>
      </c>
      <c r="F157" s="131" t="s">
        <v>16</v>
      </c>
      <c r="G157" s="131" t="s">
        <v>16</v>
      </c>
      <c r="H157" s="131" t="s">
        <v>16</v>
      </c>
      <c r="I157" s="131" t="s">
        <v>16</v>
      </c>
      <c r="J157" s="54">
        <v>43180.81</v>
      </c>
      <c r="K157" s="145" t="str">
        <f t="shared" si="12"/>
        <v>t</v>
      </c>
      <c r="L157" s="36" t="s">
        <v>16</v>
      </c>
      <c r="M157" s="38">
        <v>0</v>
      </c>
      <c r="N157" s="39" t="s">
        <v>16</v>
      </c>
      <c r="O157" s="37">
        <v>0.0156</v>
      </c>
      <c r="P157" s="145" t="str">
        <f t="shared" si="13"/>
        <v>TJ/t</v>
      </c>
      <c r="Q157" s="40" t="s">
        <v>161</v>
      </c>
      <c r="R157" s="36">
        <v>1</v>
      </c>
      <c r="S157" s="153">
        <v>1</v>
      </c>
      <c r="T157" s="153">
        <v>1</v>
      </c>
      <c r="U157" s="41">
        <v>0</v>
      </c>
      <c r="V157" s="128" t="str">
        <f t="shared" si="16"/>
        <v>A</v>
      </c>
      <c r="W157" s="246" t="str">
        <f t="shared" si="17"/>
        <v>TAIP</v>
      </c>
    </row>
    <row r="158" spans="1:23" ht="30" customHeight="1">
      <c r="A158" s="280" t="s">
        <v>112</v>
      </c>
      <c r="B158" s="124" t="s">
        <v>97</v>
      </c>
      <c r="C158" s="396" t="s">
        <v>318</v>
      </c>
      <c r="D158" s="59" t="s">
        <v>5</v>
      </c>
      <c r="E158" s="111" t="s">
        <v>6</v>
      </c>
      <c r="F158" s="159" t="s">
        <v>16</v>
      </c>
      <c r="G158" s="159" t="s">
        <v>16</v>
      </c>
      <c r="H158" s="159" t="s">
        <v>16</v>
      </c>
      <c r="I158" s="159" t="s">
        <v>16</v>
      </c>
      <c r="J158" s="160">
        <v>2017150</v>
      </c>
      <c r="K158" s="146" t="str">
        <f t="shared" si="12"/>
        <v>Nm3</v>
      </c>
      <c r="L158" s="45">
        <v>4</v>
      </c>
      <c r="M158" s="47">
        <v>55.15</v>
      </c>
      <c r="N158" s="48">
        <v>3</v>
      </c>
      <c r="O158" s="46">
        <v>3.37E-05</v>
      </c>
      <c r="P158" s="146" t="str">
        <f t="shared" si="13"/>
        <v>TJ/Nm3</v>
      </c>
      <c r="Q158" s="205" t="s">
        <v>161</v>
      </c>
      <c r="R158" s="348" t="s">
        <v>8</v>
      </c>
      <c r="S158" s="206">
        <v>1</v>
      </c>
      <c r="T158" s="206" t="s">
        <v>16</v>
      </c>
      <c r="U158" s="207">
        <v>3748.6</v>
      </c>
      <c r="V158" s="270" t="str">
        <f t="shared" si="16"/>
        <v>A</v>
      </c>
      <c r="W158" s="271" t="str">
        <f t="shared" si="17"/>
        <v>TAIP</v>
      </c>
    </row>
    <row r="159" spans="1:23" ht="30" customHeight="1" thickBot="1">
      <c r="A159" s="280" t="s">
        <v>112</v>
      </c>
      <c r="B159" s="124" t="s">
        <v>97</v>
      </c>
      <c r="C159" s="396" t="s">
        <v>318</v>
      </c>
      <c r="D159" s="59" t="s">
        <v>5</v>
      </c>
      <c r="E159" s="111" t="s">
        <v>159</v>
      </c>
      <c r="F159" s="159" t="s">
        <v>16</v>
      </c>
      <c r="G159" s="159" t="s">
        <v>16</v>
      </c>
      <c r="H159" s="159" t="s">
        <v>16</v>
      </c>
      <c r="I159" s="159" t="s">
        <v>16</v>
      </c>
      <c r="J159" s="160">
        <v>7237.12</v>
      </c>
      <c r="K159" s="268" t="str">
        <f t="shared" si="12"/>
        <v>t</v>
      </c>
      <c r="L159" s="59" t="s">
        <v>16</v>
      </c>
      <c r="M159" s="346">
        <v>0</v>
      </c>
      <c r="N159" s="347" t="s">
        <v>16</v>
      </c>
      <c r="O159" s="269">
        <v>0.0156</v>
      </c>
      <c r="P159" s="268" t="str">
        <f t="shared" si="13"/>
        <v>TJ/t</v>
      </c>
      <c r="Q159" s="205" t="s">
        <v>161</v>
      </c>
      <c r="R159" s="348">
        <v>1</v>
      </c>
      <c r="S159" s="206">
        <v>1</v>
      </c>
      <c r="T159" s="206">
        <v>1</v>
      </c>
      <c r="U159" s="207">
        <v>0</v>
      </c>
      <c r="V159" s="270" t="str">
        <f t="shared" si="16"/>
        <v>A</v>
      </c>
      <c r="W159" s="271" t="str">
        <f t="shared" si="17"/>
        <v>TAIP</v>
      </c>
    </row>
    <row r="160" spans="1:23" ht="30" customHeight="1">
      <c r="A160" s="281" t="s">
        <v>113</v>
      </c>
      <c r="B160" s="107" t="s">
        <v>100</v>
      </c>
      <c r="C160" s="406" t="s">
        <v>319</v>
      </c>
      <c r="D160" s="52" t="s">
        <v>5</v>
      </c>
      <c r="E160" s="86" t="s">
        <v>12</v>
      </c>
      <c r="F160" s="139">
        <v>0</v>
      </c>
      <c r="G160" s="139">
        <v>0</v>
      </c>
      <c r="H160" s="139">
        <v>0</v>
      </c>
      <c r="I160" s="139">
        <v>0</v>
      </c>
      <c r="J160" s="87">
        <v>90533.67</v>
      </c>
      <c r="K160" s="149" t="str">
        <f t="shared" si="12"/>
        <v>t</v>
      </c>
      <c r="L160" s="89">
        <v>4</v>
      </c>
      <c r="M160" s="91">
        <v>81.78</v>
      </c>
      <c r="N160" s="92">
        <v>3</v>
      </c>
      <c r="O160" s="90">
        <v>0.03967</v>
      </c>
      <c r="P160" s="149" t="str">
        <f t="shared" si="13"/>
        <v>TJ/t</v>
      </c>
      <c r="Q160" s="92" t="s">
        <v>254</v>
      </c>
      <c r="R160" s="88">
        <v>3</v>
      </c>
      <c r="S160" s="91">
        <v>1</v>
      </c>
      <c r="T160" s="91" t="s">
        <v>16</v>
      </c>
      <c r="U160" s="87">
        <v>293734</v>
      </c>
      <c r="V160" s="255" t="str">
        <f>IF(U160="","",IF($U$160+$U$160+$U$160+$U$160+$U$160+$U$160&lt;=50000,"A",IF($U$160+$U$160+$U$160+$U$160+$U$160+$U$160&lt;=500000,"B",IF($U$160+$U$160+$U$160+$U$160+$U$160+$U$160&gt;500000,"C"))))</f>
        <v>C</v>
      </c>
      <c r="W160" s="256" t="str">
        <f>IF(U160="","",IF($U$160+$U$160+$U$160+$U$160+$U$160+$U$160&lt;=25000,"TAIP","NE"))</f>
        <v>NE</v>
      </c>
    </row>
    <row r="161" spans="1:23" ht="30" customHeight="1">
      <c r="A161" s="282" t="s">
        <v>113</v>
      </c>
      <c r="B161" s="114" t="s">
        <v>100</v>
      </c>
      <c r="C161" s="407" t="s">
        <v>319</v>
      </c>
      <c r="D161" s="80" t="s">
        <v>5</v>
      </c>
      <c r="E161" s="95" t="s">
        <v>45</v>
      </c>
      <c r="F161" s="131">
        <v>0</v>
      </c>
      <c r="G161" s="131">
        <v>0</v>
      </c>
      <c r="H161" s="131">
        <v>0</v>
      </c>
      <c r="I161" s="131">
        <v>0</v>
      </c>
      <c r="J161" s="54">
        <v>326846.91</v>
      </c>
      <c r="K161" s="145" t="str">
        <f t="shared" si="12"/>
        <v>Nm3</v>
      </c>
      <c r="L161" s="55">
        <v>4</v>
      </c>
      <c r="M161" s="38">
        <v>57.64</v>
      </c>
      <c r="N161" s="39">
        <v>3</v>
      </c>
      <c r="O161" s="56">
        <v>0.04577</v>
      </c>
      <c r="P161" s="145" t="str">
        <f t="shared" si="13"/>
        <v>TJ/Nm3</v>
      </c>
      <c r="Q161" s="39" t="s">
        <v>254</v>
      </c>
      <c r="R161" s="55">
        <v>3</v>
      </c>
      <c r="S161" s="38">
        <v>1</v>
      </c>
      <c r="T161" s="38" t="s">
        <v>16</v>
      </c>
      <c r="U161" s="54">
        <v>862262.3</v>
      </c>
      <c r="V161" s="128" t="str">
        <f aca="true" t="shared" si="18" ref="V161:V166">IF(U161="","",IF($U$160+$U$160+$U$160+$U$160+$U$160+$U$160&lt;=50000,"A",IF($U$160+$U$160+$U$160+$U$160+$U$160+$U$160&lt;=500000,"B",IF($U$160+$U$160+$U$160+$U$160+$U$160+$U$160&gt;500000,"C"))))</f>
        <v>C</v>
      </c>
      <c r="W161" s="246" t="str">
        <f aca="true" t="shared" si="19" ref="W161:W166">IF(U161="","",IF($U$160+$U$160+$U$160+$U$160+$U$160+$U$160&lt;=25000,"TAIP","NE"))</f>
        <v>NE</v>
      </c>
    </row>
    <row r="162" spans="1:23" ht="30" customHeight="1">
      <c r="A162" s="282" t="s">
        <v>113</v>
      </c>
      <c r="B162" s="114" t="s">
        <v>100</v>
      </c>
      <c r="C162" s="407" t="s">
        <v>319</v>
      </c>
      <c r="D162" s="80" t="s">
        <v>5</v>
      </c>
      <c r="E162" s="95" t="s">
        <v>46</v>
      </c>
      <c r="F162" s="131">
        <v>0</v>
      </c>
      <c r="G162" s="131">
        <v>0</v>
      </c>
      <c r="H162" s="131">
        <v>0</v>
      </c>
      <c r="I162" s="131">
        <v>0</v>
      </c>
      <c r="J162" s="54">
        <v>1916.48</v>
      </c>
      <c r="K162" s="145" t="str">
        <f t="shared" si="12"/>
        <v>Nm3</v>
      </c>
      <c r="L162" s="55">
        <v>3</v>
      </c>
      <c r="M162" s="171">
        <v>59.36</v>
      </c>
      <c r="N162" s="39">
        <v>3</v>
      </c>
      <c r="O162" s="56">
        <v>0.03505</v>
      </c>
      <c r="P162" s="145" t="str">
        <f t="shared" si="13"/>
        <v>TJ/Nm3</v>
      </c>
      <c r="Q162" s="39" t="s">
        <v>254</v>
      </c>
      <c r="R162" s="55">
        <v>3</v>
      </c>
      <c r="S162" s="38">
        <v>1</v>
      </c>
      <c r="T162" s="38" t="s">
        <v>16</v>
      </c>
      <c r="U162" s="54">
        <v>3987.2</v>
      </c>
      <c r="V162" s="128" t="str">
        <f t="shared" si="18"/>
        <v>C</v>
      </c>
      <c r="W162" s="246" t="str">
        <f t="shared" si="19"/>
        <v>NE</v>
      </c>
    </row>
    <row r="163" spans="1:23" ht="30" customHeight="1">
      <c r="A163" s="282" t="s">
        <v>113</v>
      </c>
      <c r="B163" s="114" t="s">
        <v>100</v>
      </c>
      <c r="C163" s="407" t="s">
        <v>319</v>
      </c>
      <c r="D163" s="57" t="s">
        <v>5</v>
      </c>
      <c r="E163" s="95" t="s">
        <v>47</v>
      </c>
      <c r="F163" s="131">
        <v>0</v>
      </c>
      <c r="G163" s="131">
        <v>0</v>
      </c>
      <c r="H163" s="131">
        <v>0</v>
      </c>
      <c r="I163" s="131">
        <v>0</v>
      </c>
      <c r="J163" s="54">
        <v>33.36</v>
      </c>
      <c r="K163" s="145" t="str">
        <f t="shared" si="12"/>
        <v>Nm3</v>
      </c>
      <c r="L163" s="55">
        <v>4</v>
      </c>
      <c r="M163" s="38">
        <v>0.59</v>
      </c>
      <c r="N163" s="39" t="s">
        <v>7</v>
      </c>
      <c r="O163" s="56">
        <v>0.04785</v>
      </c>
      <c r="P163" s="145" t="str">
        <f t="shared" si="13"/>
        <v>TJ/Nm3</v>
      </c>
      <c r="Q163" s="39" t="s">
        <v>254</v>
      </c>
      <c r="R163" s="36" t="s">
        <v>7</v>
      </c>
      <c r="S163" s="38">
        <v>1</v>
      </c>
      <c r="T163" s="38" t="s">
        <v>16</v>
      </c>
      <c r="U163" s="54">
        <v>0.9</v>
      </c>
      <c r="V163" s="128" t="str">
        <f t="shared" si="18"/>
        <v>C</v>
      </c>
      <c r="W163" s="246" t="str">
        <f t="shared" si="19"/>
        <v>NE</v>
      </c>
    </row>
    <row r="164" spans="1:23" ht="30" customHeight="1">
      <c r="A164" s="282" t="s">
        <v>113</v>
      </c>
      <c r="B164" s="114" t="s">
        <v>100</v>
      </c>
      <c r="C164" s="407" t="s">
        <v>319</v>
      </c>
      <c r="D164" s="52" t="s">
        <v>101</v>
      </c>
      <c r="E164" s="95" t="s">
        <v>128</v>
      </c>
      <c r="F164" s="131">
        <v>0</v>
      </c>
      <c r="G164" s="131">
        <v>0</v>
      </c>
      <c r="H164" s="131">
        <v>0</v>
      </c>
      <c r="I164" s="131">
        <v>0</v>
      </c>
      <c r="J164" s="54">
        <v>41.41</v>
      </c>
      <c r="K164" s="145" t="str">
        <f t="shared" si="12"/>
        <v>t</v>
      </c>
      <c r="L164" s="96">
        <v>4</v>
      </c>
      <c r="M164" s="38">
        <v>97.5</v>
      </c>
      <c r="N164" s="39">
        <v>1</v>
      </c>
      <c r="O164" s="37">
        <v>0.0325</v>
      </c>
      <c r="P164" s="145" t="str">
        <f t="shared" si="13"/>
        <v>TJ/t</v>
      </c>
      <c r="Q164" s="39" t="s">
        <v>254</v>
      </c>
      <c r="R164" s="36">
        <v>1</v>
      </c>
      <c r="S164" s="38">
        <v>1</v>
      </c>
      <c r="T164" s="38" t="s">
        <v>16</v>
      </c>
      <c r="U164" s="54">
        <v>131.2</v>
      </c>
      <c r="V164" s="128" t="str">
        <f t="shared" si="18"/>
        <v>C</v>
      </c>
      <c r="W164" s="246" t="str">
        <f t="shared" si="19"/>
        <v>NE</v>
      </c>
    </row>
    <row r="165" spans="1:23" ht="30" customHeight="1">
      <c r="A165" s="282" t="s">
        <v>113</v>
      </c>
      <c r="B165" s="114" t="s">
        <v>100</v>
      </c>
      <c r="C165" s="407" t="s">
        <v>319</v>
      </c>
      <c r="D165" s="80" t="s">
        <v>101</v>
      </c>
      <c r="E165" s="95" t="s">
        <v>73</v>
      </c>
      <c r="F165" s="131">
        <v>0</v>
      </c>
      <c r="G165" s="131">
        <v>0</v>
      </c>
      <c r="H165" s="131">
        <v>0</v>
      </c>
      <c r="I165" s="131">
        <v>0</v>
      </c>
      <c r="J165" s="54">
        <v>106906.49</v>
      </c>
      <c r="K165" s="145" t="str">
        <f t="shared" si="12"/>
        <v>t</v>
      </c>
      <c r="L165" s="36">
        <v>4</v>
      </c>
      <c r="M165" s="38" t="s">
        <v>16</v>
      </c>
      <c r="N165" s="39" t="s">
        <v>16</v>
      </c>
      <c r="O165" s="251">
        <v>0.02979</v>
      </c>
      <c r="P165" s="145" t="str">
        <f t="shared" si="13"/>
        <v>TJ/t</v>
      </c>
      <c r="Q165" s="39" t="s">
        <v>254</v>
      </c>
      <c r="R165" s="36" t="s">
        <v>16</v>
      </c>
      <c r="S165" s="38" t="s">
        <v>16</v>
      </c>
      <c r="T165" s="38" t="s">
        <v>16</v>
      </c>
      <c r="U165" s="54">
        <v>391705.4</v>
      </c>
      <c r="V165" s="128" t="str">
        <f t="shared" si="18"/>
        <v>C</v>
      </c>
      <c r="W165" s="246" t="str">
        <f t="shared" si="19"/>
        <v>NE</v>
      </c>
    </row>
    <row r="166" spans="1:23" ht="30" customHeight="1">
      <c r="A166" s="282" t="s">
        <v>113</v>
      </c>
      <c r="B166" s="116" t="s">
        <v>100</v>
      </c>
      <c r="C166" s="408" t="s">
        <v>319</v>
      </c>
      <c r="D166" s="57" t="s">
        <v>101</v>
      </c>
      <c r="E166" s="95" t="s">
        <v>47</v>
      </c>
      <c r="F166" s="131">
        <v>0</v>
      </c>
      <c r="G166" s="131">
        <v>0</v>
      </c>
      <c r="H166" s="131">
        <v>0</v>
      </c>
      <c r="I166" s="131">
        <v>0</v>
      </c>
      <c r="J166" s="54">
        <v>87740.48</v>
      </c>
      <c r="K166" s="145" t="str">
        <f t="shared" si="12"/>
        <v>Nm3</v>
      </c>
      <c r="L166" s="36">
        <v>2</v>
      </c>
      <c r="M166" s="38">
        <v>2.97</v>
      </c>
      <c r="N166" s="39">
        <v>2</v>
      </c>
      <c r="O166" s="56">
        <v>0.04785</v>
      </c>
      <c r="P166" s="145" t="str">
        <f t="shared" si="13"/>
        <v>TJ/Nm3</v>
      </c>
      <c r="Q166" s="39" t="s">
        <v>254</v>
      </c>
      <c r="R166" s="36" t="s">
        <v>16</v>
      </c>
      <c r="S166" s="38" t="s">
        <v>16</v>
      </c>
      <c r="T166" s="38" t="s">
        <v>16</v>
      </c>
      <c r="U166" s="54">
        <v>260478.3</v>
      </c>
      <c r="V166" s="128" t="str">
        <f t="shared" si="18"/>
        <v>C</v>
      </c>
      <c r="W166" s="246" t="str">
        <f t="shared" si="19"/>
        <v>NE</v>
      </c>
    </row>
    <row r="167" spans="1:23" ht="30" customHeight="1">
      <c r="A167" s="282" t="s">
        <v>113</v>
      </c>
      <c r="B167" s="125" t="s">
        <v>48</v>
      </c>
      <c r="C167" s="428" t="s">
        <v>320</v>
      </c>
      <c r="D167" s="59" t="s">
        <v>5</v>
      </c>
      <c r="E167" s="68" t="s">
        <v>49</v>
      </c>
      <c r="F167" s="130">
        <v>41.68</v>
      </c>
      <c r="G167" s="130">
        <v>18.51</v>
      </c>
      <c r="H167" s="130">
        <v>499.97</v>
      </c>
      <c r="I167" s="130">
        <v>0</v>
      </c>
      <c r="J167" s="44">
        <v>523.14</v>
      </c>
      <c r="K167" s="146" t="str">
        <f t="shared" si="12"/>
        <v>t</v>
      </c>
      <c r="L167" s="45">
        <v>4</v>
      </c>
      <c r="M167" s="47">
        <v>72.89</v>
      </c>
      <c r="N167" s="48" t="s">
        <v>7</v>
      </c>
      <c r="O167" s="46">
        <v>0.04307</v>
      </c>
      <c r="P167" s="146" t="str">
        <f t="shared" si="13"/>
        <v>TJ/t</v>
      </c>
      <c r="Q167" s="48" t="s">
        <v>162</v>
      </c>
      <c r="R167" s="45" t="s">
        <v>7</v>
      </c>
      <c r="S167" s="47">
        <v>1</v>
      </c>
      <c r="T167" s="47" t="s">
        <v>16</v>
      </c>
      <c r="U167" s="44">
        <v>1642.3</v>
      </c>
      <c r="V167" s="127" t="str">
        <f aca="true" t="shared" si="20" ref="V167:V173">IF(U167="","",IF($U$167+$U$168+$U$169+$U$170+$U$171+$U$172+$U$173&lt;=50000,"A",IF($U$167+$U$168+$U$169+$U$170+$U$171+$U$172+$U$173&lt;=500000,"B",IF($U$167+$U$168+$U$169+$U$170+$U$171+$U$172+$U$173&gt;500000,"C"))))</f>
        <v>C</v>
      </c>
      <c r="W167" s="245" t="str">
        <f aca="true" t="shared" si="21" ref="W167:W173">IF(U167="","",IF($U$167+$U$168+$U$169+$U$170+$U$171+$U$172+$U$173&lt;=25000,"TAIP","NE"))</f>
        <v>NE</v>
      </c>
    </row>
    <row r="168" spans="1:23" ht="30" customHeight="1">
      <c r="A168" s="282" t="s">
        <v>113</v>
      </c>
      <c r="B168" s="125" t="s">
        <v>48</v>
      </c>
      <c r="C168" s="428" t="s">
        <v>320</v>
      </c>
      <c r="D168" s="59" t="s">
        <v>5</v>
      </c>
      <c r="E168" s="68" t="s">
        <v>50</v>
      </c>
      <c r="F168" s="130">
        <v>9788.37</v>
      </c>
      <c r="G168" s="130">
        <v>28077.65</v>
      </c>
      <c r="H168" s="130">
        <v>211463.88</v>
      </c>
      <c r="I168" s="130">
        <v>0</v>
      </c>
      <c r="J168" s="44">
        <v>193174.6</v>
      </c>
      <c r="K168" s="146" t="str">
        <f t="shared" si="12"/>
        <v>t</v>
      </c>
      <c r="L168" s="45">
        <v>4</v>
      </c>
      <c r="M168" s="47">
        <v>95.4</v>
      </c>
      <c r="N168" s="48">
        <v>3</v>
      </c>
      <c r="O168" s="46">
        <v>0.02535</v>
      </c>
      <c r="P168" s="146" t="str">
        <f t="shared" si="13"/>
        <v>TJ/t</v>
      </c>
      <c r="Q168" s="48" t="s">
        <v>162</v>
      </c>
      <c r="R168" s="45">
        <v>3</v>
      </c>
      <c r="S168" s="47">
        <v>1</v>
      </c>
      <c r="T168" s="47" t="s">
        <v>16</v>
      </c>
      <c r="U168" s="44">
        <v>467171.5</v>
      </c>
      <c r="V168" s="127" t="str">
        <f t="shared" si="20"/>
        <v>C</v>
      </c>
      <c r="W168" s="245" t="str">
        <f t="shared" si="21"/>
        <v>NE</v>
      </c>
    </row>
    <row r="169" spans="1:23" ht="30" customHeight="1">
      <c r="A169" s="282" t="s">
        <v>113</v>
      </c>
      <c r="B169" s="125" t="s">
        <v>48</v>
      </c>
      <c r="C169" s="428" t="s">
        <v>320</v>
      </c>
      <c r="D169" s="59" t="s">
        <v>5</v>
      </c>
      <c r="E169" s="68" t="s">
        <v>30</v>
      </c>
      <c r="F169" s="130">
        <v>13.35</v>
      </c>
      <c r="G169" s="130">
        <v>29.49</v>
      </c>
      <c r="H169" s="130">
        <v>966.05</v>
      </c>
      <c r="I169" s="130">
        <v>0</v>
      </c>
      <c r="J169" s="44">
        <v>949.92</v>
      </c>
      <c r="K169" s="146" t="str">
        <f t="shared" si="12"/>
        <v>t</v>
      </c>
      <c r="L169" s="45">
        <v>4</v>
      </c>
      <c r="M169" s="47">
        <v>73.3</v>
      </c>
      <c r="N169" s="48">
        <v>1</v>
      </c>
      <c r="O169" s="46">
        <v>0.0381</v>
      </c>
      <c r="P169" s="146" t="str">
        <f t="shared" si="13"/>
        <v>TJ/t</v>
      </c>
      <c r="Q169" s="48" t="s">
        <v>162</v>
      </c>
      <c r="R169" s="45">
        <v>1</v>
      </c>
      <c r="S169" s="47">
        <v>1</v>
      </c>
      <c r="T169" s="47" t="s">
        <v>16</v>
      </c>
      <c r="U169" s="44">
        <v>2652.9</v>
      </c>
      <c r="V169" s="127" t="str">
        <f t="shared" si="20"/>
        <v>C</v>
      </c>
      <c r="W169" s="245" t="str">
        <f t="shared" si="21"/>
        <v>NE</v>
      </c>
    </row>
    <row r="170" spans="1:23" ht="30" customHeight="1">
      <c r="A170" s="282" t="s">
        <v>113</v>
      </c>
      <c r="B170" s="125" t="s">
        <v>48</v>
      </c>
      <c r="C170" s="428" t="s">
        <v>320</v>
      </c>
      <c r="D170" s="59" t="s">
        <v>5</v>
      </c>
      <c r="E170" s="68" t="s">
        <v>98</v>
      </c>
      <c r="F170" s="130" t="s">
        <v>16</v>
      </c>
      <c r="G170" s="130" t="s">
        <v>16</v>
      </c>
      <c r="H170" s="130" t="s">
        <v>16</v>
      </c>
      <c r="I170" s="130" t="s">
        <v>16</v>
      </c>
      <c r="J170" s="44">
        <v>7576.68</v>
      </c>
      <c r="K170" s="146" t="str">
        <f t="shared" si="12"/>
        <v>t</v>
      </c>
      <c r="L170" s="45">
        <v>4</v>
      </c>
      <c r="M170" s="47">
        <v>84.8</v>
      </c>
      <c r="N170" s="48">
        <v>3</v>
      </c>
      <c r="O170" s="46">
        <v>0.03482</v>
      </c>
      <c r="P170" s="146" t="str">
        <f t="shared" si="13"/>
        <v>TJ/t</v>
      </c>
      <c r="Q170" s="48" t="s">
        <v>162</v>
      </c>
      <c r="R170" s="45">
        <v>3</v>
      </c>
      <c r="S170" s="47">
        <v>1</v>
      </c>
      <c r="T170" s="47" t="s">
        <v>16</v>
      </c>
      <c r="U170" s="44">
        <v>22371.9</v>
      </c>
      <c r="V170" s="127" t="str">
        <f t="shared" si="20"/>
        <v>C</v>
      </c>
      <c r="W170" s="245" t="str">
        <f t="shared" si="21"/>
        <v>NE</v>
      </c>
    </row>
    <row r="171" spans="1:23" ht="30" customHeight="1">
      <c r="A171" s="282" t="s">
        <v>113</v>
      </c>
      <c r="B171" s="125" t="s">
        <v>48</v>
      </c>
      <c r="C171" s="428" t="s">
        <v>320</v>
      </c>
      <c r="D171" s="349" t="s">
        <v>5</v>
      </c>
      <c r="E171" s="118" t="s">
        <v>6</v>
      </c>
      <c r="F171" s="272" t="s">
        <v>16</v>
      </c>
      <c r="G171" s="272" t="s">
        <v>16</v>
      </c>
      <c r="H171" s="272" t="s">
        <v>16</v>
      </c>
      <c r="I171" s="272" t="s">
        <v>16</v>
      </c>
      <c r="J171" s="273">
        <v>428340</v>
      </c>
      <c r="K171" s="351" t="str">
        <f t="shared" si="12"/>
        <v>Nm3</v>
      </c>
      <c r="L171" s="349">
        <v>4</v>
      </c>
      <c r="M171" s="274">
        <v>55.23</v>
      </c>
      <c r="N171" s="275" t="s">
        <v>7</v>
      </c>
      <c r="O171" s="353">
        <v>3.349E-05</v>
      </c>
      <c r="P171" s="351" t="str">
        <f t="shared" si="13"/>
        <v>TJ/Nm3</v>
      </c>
      <c r="Q171" s="48" t="s">
        <v>162</v>
      </c>
      <c r="R171" s="349" t="s">
        <v>7</v>
      </c>
      <c r="S171" s="276">
        <v>1</v>
      </c>
      <c r="T171" s="276" t="s">
        <v>16</v>
      </c>
      <c r="U171" s="277">
        <v>792.3</v>
      </c>
      <c r="V171" s="278" t="str">
        <f t="shared" si="20"/>
        <v>C</v>
      </c>
      <c r="W171" s="279" t="str">
        <f t="shared" si="21"/>
        <v>NE</v>
      </c>
    </row>
    <row r="172" spans="1:23" ht="30" customHeight="1">
      <c r="A172" s="282" t="s">
        <v>113</v>
      </c>
      <c r="B172" s="125" t="s">
        <v>48</v>
      </c>
      <c r="C172" s="387" t="s">
        <v>320</v>
      </c>
      <c r="D172" s="125" t="s">
        <v>155</v>
      </c>
      <c r="E172" s="43" t="s">
        <v>51</v>
      </c>
      <c r="F172" s="130" t="s">
        <v>16</v>
      </c>
      <c r="G172" s="130" t="s">
        <v>16</v>
      </c>
      <c r="H172" s="130" t="s">
        <v>16</v>
      </c>
      <c r="I172" s="130" t="s">
        <v>16</v>
      </c>
      <c r="J172" s="44">
        <v>854750</v>
      </c>
      <c r="K172" s="146" t="str">
        <f t="shared" si="12"/>
        <v>t</v>
      </c>
      <c r="L172" s="45">
        <v>2</v>
      </c>
      <c r="M172" s="287">
        <v>0.539</v>
      </c>
      <c r="N172" s="48">
        <v>3</v>
      </c>
      <c r="O172" s="46" t="s">
        <v>16</v>
      </c>
      <c r="P172" s="146" t="str">
        <f t="shared" si="13"/>
        <v>TJ/t</v>
      </c>
      <c r="Q172" s="49" t="s">
        <v>181</v>
      </c>
      <c r="R172" s="45" t="s">
        <v>16</v>
      </c>
      <c r="S172" s="154">
        <v>1</v>
      </c>
      <c r="T172" s="154" t="s">
        <v>16</v>
      </c>
      <c r="U172" s="50">
        <v>460710.3</v>
      </c>
      <c r="V172" s="127" t="str">
        <f t="shared" si="20"/>
        <v>C</v>
      </c>
      <c r="W172" s="245" t="str">
        <f t="shared" si="21"/>
        <v>NE</v>
      </c>
    </row>
    <row r="173" spans="1:23" ht="30" customHeight="1">
      <c r="A173" s="282" t="s">
        <v>113</v>
      </c>
      <c r="B173" s="125" t="s">
        <v>48</v>
      </c>
      <c r="C173" s="387" t="s">
        <v>320</v>
      </c>
      <c r="D173" s="125" t="s">
        <v>155</v>
      </c>
      <c r="E173" s="43" t="s">
        <v>106</v>
      </c>
      <c r="F173" s="130">
        <v>0</v>
      </c>
      <c r="G173" s="130">
        <v>0</v>
      </c>
      <c r="H173" s="130">
        <v>3429.6</v>
      </c>
      <c r="I173" s="130">
        <v>0</v>
      </c>
      <c r="J173" s="44">
        <v>3429.6</v>
      </c>
      <c r="K173" s="146" t="str">
        <f t="shared" si="12"/>
        <v>t</v>
      </c>
      <c r="L173" s="45">
        <v>2</v>
      </c>
      <c r="M173" s="287">
        <v>0.023</v>
      </c>
      <c r="N173" s="48">
        <v>2</v>
      </c>
      <c r="O173" s="46" t="s">
        <v>16</v>
      </c>
      <c r="P173" s="146" t="str">
        <f t="shared" si="13"/>
        <v>TJ/t</v>
      </c>
      <c r="Q173" s="49" t="s">
        <v>181</v>
      </c>
      <c r="R173" s="45" t="s">
        <v>16</v>
      </c>
      <c r="S173" s="154">
        <v>1</v>
      </c>
      <c r="T173" s="154" t="s">
        <v>16</v>
      </c>
      <c r="U173" s="50">
        <v>78.9</v>
      </c>
      <c r="V173" s="127" t="str">
        <f t="shared" si="20"/>
        <v>C</v>
      </c>
      <c r="W173" s="245" t="str">
        <f t="shared" si="21"/>
        <v>NE</v>
      </c>
    </row>
    <row r="174" spans="1:23" ht="30" customHeight="1">
      <c r="A174" s="282" t="s">
        <v>113</v>
      </c>
      <c r="B174" s="107" t="s">
        <v>52</v>
      </c>
      <c r="C174" s="406" t="s">
        <v>321</v>
      </c>
      <c r="D174" s="52" t="s">
        <v>5</v>
      </c>
      <c r="E174" s="95" t="s">
        <v>6</v>
      </c>
      <c r="F174" s="131" t="s">
        <v>16</v>
      </c>
      <c r="G174" s="131" t="s">
        <v>16</v>
      </c>
      <c r="H174" s="131" t="s">
        <v>16</v>
      </c>
      <c r="I174" s="131" t="s">
        <v>16</v>
      </c>
      <c r="J174" s="54">
        <v>239510</v>
      </c>
      <c r="K174" s="145" t="str">
        <f t="shared" si="12"/>
        <v>Nm3</v>
      </c>
      <c r="L174" s="36">
        <v>2</v>
      </c>
      <c r="M174" s="38">
        <v>55.23</v>
      </c>
      <c r="N174" s="39" t="s">
        <v>7</v>
      </c>
      <c r="O174" s="37">
        <v>3.349E-05</v>
      </c>
      <c r="P174" s="145" t="str">
        <f t="shared" si="13"/>
        <v>TJ/Nm3</v>
      </c>
      <c r="Q174" s="40" t="s">
        <v>162</v>
      </c>
      <c r="R174" s="36" t="s">
        <v>7</v>
      </c>
      <c r="S174" s="153">
        <v>1</v>
      </c>
      <c r="T174" s="153" t="s">
        <v>16</v>
      </c>
      <c r="U174" s="41">
        <v>443</v>
      </c>
      <c r="V174" s="128" t="str">
        <f>IF(U174="","",IF($U$174+$U$175+$U$176+$U$177&lt;=50000,"A",IF($U$174+$U$175+$U$176+$U$177&lt;=500000,"B",IF($U$174+$U$175+$U$176+$U$177&gt;500000,"C"))))</f>
        <v>A</v>
      </c>
      <c r="W174" s="246" t="str">
        <f>IF(U174="","",IF($U$174+$U$175+$U$176+$U$177&lt;=25000,"TAIP","NE"))</f>
        <v>NE</v>
      </c>
    </row>
    <row r="175" spans="1:23" ht="30" customHeight="1">
      <c r="A175" s="282" t="s">
        <v>113</v>
      </c>
      <c r="B175" s="114" t="s">
        <v>52</v>
      </c>
      <c r="C175" s="407" t="s">
        <v>321</v>
      </c>
      <c r="D175" s="80" t="s">
        <v>5</v>
      </c>
      <c r="E175" s="95" t="s">
        <v>50</v>
      </c>
      <c r="F175" s="131" t="s">
        <v>16</v>
      </c>
      <c r="G175" s="131" t="s">
        <v>16</v>
      </c>
      <c r="H175" s="131" t="s">
        <v>16</v>
      </c>
      <c r="I175" s="131" t="s">
        <v>16</v>
      </c>
      <c r="J175" s="54">
        <v>6114.15</v>
      </c>
      <c r="K175" s="145" t="str">
        <f t="shared" si="12"/>
        <v>t</v>
      </c>
      <c r="L175" s="36">
        <v>2</v>
      </c>
      <c r="M175" s="38">
        <v>94.9</v>
      </c>
      <c r="N175" s="39" t="s">
        <v>7</v>
      </c>
      <c r="O175" s="37">
        <v>0.02512</v>
      </c>
      <c r="P175" s="148" t="str">
        <f t="shared" si="13"/>
        <v>TJ/t</v>
      </c>
      <c r="Q175" s="40" t="s">
        <v>162</v>
      </c>
      <c r="R175" s="36" t="s">
        <v>7</v>
      </c>
      <c r="S175" s="153">
        <v>1</v>
      </c>
      <c r="T175" s="153" t="s">
        <v>16</v>
      </c>
      <c r="U175" s="41">
        <v>14575.4</v>
      </c>
      <c r="V175" s="128" t="str">
        <f>IF(U175="","",IF($U$174+$U$175+$U$176+$U$177&lt;=50000,"A",IF($U$174+$U$175+$U$176+$U$177&lt;=500000,"B",IF($U$174+$U$175+$U$176+$U$177&gt;500000,"C"))))</f>
        <v>A</v>
      </c>
      <c r="W175" s="246" t="str">
        <f>IF(U175="","",IF($U$174+$U$175+$U$176+$U$177&lt;=25000,"TAIP","NE"))</f>
        <v>NE</v>
      </c>
    </row>
    <row r="176" spans="1:23" ht="30" customHeight="1">
      <c r="A176" s="282" t="s">
        <v>113</v>
      </c>
      <c r="B176" s="114" t="s">
        <v>52</v>
      </c>
      <c r="C176" s="407" t="s">
        <v>321</v>
      </c>
      <c r="D176" s="57" t="s">
        <v>5</v>
      </c>
      <c r="E176" s="95" t="s">
        <v>128</v>
      </c>
      <c r="F176" s="131" t="s">
        <v>16</v>
      </c>
      <c r="G176" s="131" t="s">
        <v>16</v>
      </c>
      <c r="H176" s="131" t="s">
        <v>16</v>
      </c>
      <c r="I176" s="131" t="s">
        <v>16</v>
      </c>
      <c r="J176" s="54">
        <v>22.36</v>
      </c>
      <c r="K176" s="145" t="str">
        <f t="shared" si="12"/>
        <v>t</v>
      </c>
      <c r="L176" s="36">
        <v>1</v>
      </c>
      <c r="M176" s="38">
        <v>97.5</v>
      </c>
      <c r="N176" s="39">
        <v>1</v>
      </c>
      <c r="O176" s="37">
        <v>0.0325</v>
      </c>
      <c r="P176" s="148" t="str">
        <f t="shared" si="13"/>
        <v>TJ/t</v>
      </c>
      <c r="Q176" s="40" t="s">
        <v>162</v>
      </c>
      <c r="R176" s="36" t="s">
        <v>7</v>
      </c>
      <c r="S176" s="153">
        <v>1</v>
      </c>
      <c r="T176" s="153" t="s">
        <v>16</v>
      </c>
      <c r="U176" s="41">
        <v>70.9</v>
      </c>
      <c r="V176" s="128" t="str">
        <f>IF(U176="","",IF($U$174+$U$175+$U$176+$U$177&lt;=50000,"A",IF($U$174+$U$175+$U$176+$U$177&lt;=500000,"B",IF($U$174+$U$175+$U$176+$U$177&gt;500000,"C"))))</f>
        <v>A</v>
      </c>
      <c r="W176" s="246" t="str">
        <f>IF(U176="","",IF($U$174+$U$175+$U$176+$U$177&lt;=25000,"TAIP","NE"))</f>
        <v>NE</v>
      </c>
    </row>
    <row r="177" spans="1:23" ht="30" customHeight="1">
      <c r="A177" s="282" t="s">
        <v>113</v>
      </c>
      <c r="B177" s="114" t="s">
        <v>52</v>
      </c>
      <c r="C177" s="407" t="s">
        <v>321</v>
      </c>
      <c r="D177" s="79" t="s">
        <v>99</v>
      </c>
      <c r="E177" s="53" t="s">
        <v>211</v>
      </c>
      <c r="F177" s="131" t="s">
        <v>16</v>
      </c>
      <c r="G177" s="131" t="s">
        <v>16</v>
      </c>
      <c r="H177" s="131" t="s">
        <v>16</v>
      </c>
      <c r="I177" s="131" t="s">
        <v>16</v>
      </c>
      <c r="J177" s="54">
        <v>24410.5</v>
      </c>
      <c r="K177" s="145" t="str">
        <f t="shared" si="12"/>
        <v>t</v>
      </c>
      <c r="L177" s="36">
        <v>1</v>
      </c>
      <c r="M177" s="288">
        <v>0.785</v>
      </c>
      <c r="N177" s="39">
        <v>1</v>
      </c>
      <c r="O177" s="37" t="s">
        <v>16</v>
      </c>
      <c r="P177" s="148" t="str">
        <f t="shared" si="13"/>
        <v>TJ/t</v>
      </c>
      <c r="Q177" s="40" t="s">
        <v>255</v>
      </c>
      <c r="R177" s="36" t="s">
        <v>16</v>
      </c>
      <c r="S177" s="153">
        <v>1</v>
      </c>
      <c r="T177" s="153" t="s">
        <v>16</v>
      </c>
      <c r="U177" s="41">
        <v>19162.2</v>
      </c>
      <c r="V177" s="128" t="str">
        <f>IF(U177="","",IF($U$174+$U$175+$U$176+$U$177&lt;=50000,"A",IF($U$174+$U$175+$U$176+$U$177&lt;=500000,"B",IF($U$174+$U$175+$U$176+$U$177&gt;500000,"C"))))</f>
        <v>A</v>
      </c>
      <c r="W177" s="246" t="str">
        <f>IF(U177="","",IF($U$174+$U$175+$U$176+$U$177&lt;=25000,"TAIP","NE"))</f>
        <v>NE</v>
      </c>
    </row>
    <row r="178" spans="1:23" ht="30" customHeight="1">
      <c r="A178" s="282" t="s">
        <v>113</v>
      </c>
      <c r="B178" s="116" t="s">
        <v>52</v>
      </c>
      <c r="C178" s="408" t="s">
        <v>321</v>
      </c>
      <c r="D178" s="79" t="s">
        <v>99</v>
      </c>
      <c r="E178" s="53" t="s">
        <v>212</v>
      </c>
      <c r="F178" s="131" t="s">
        <v>16</v>
      </c>
      <c r="G178" s="131" t="s">
        <v>16</v>
      </c>
      <c r="H178" s="131" t="s">
        <v>16</v>
      </c>
      <c r="I178" s="131" t="s">
        <v>16</v>
      </c>
      <c r="J178" s="54">
        <v>847.99</v>
      </c>
      <c r="K178" s="145" t="str">
        <f t="shared" si="12"/>
        <v>t</v>
      </c>
      <c r="L178" s="36">
        <v>1</v>
      </c>
      <c r="M178" s="288">
        <v>1.092</v>
      </c>
      <c r="N178" s="39">
        <v>1</v>
      </c>
      <c r="O178" s="37" t="s">
        <v>16</v>
      </c>
      <c r="P178" s="148" t="str">
        <f t="shared" si="13"/>
        <v>TJ/t</v>
      </c>
      <c r="Q178" s="40" t="s">
        <v>255</v>
      </c>
      <c r="R178" s="36" t="s">
        <v>16</v>
      </c>
      <c r="S178" s="153">
        <v>1</v>
      </c>
      <c r="T178" s="153" t="s">
        <v>16</v>
      </c>
      <c r="U178" s="41">
        <v>926</v>
      </c>
      <c r="V178" s="128" t="str">
        <f>IF(U178="","",IF($U$174+$U$175+$U$176+$U$177&lt;=50000,"A",IF($U$174+$U$175+$U$176+$U$177&lt;=500000,"B",IF($U$174+$U$175+$U$176+$U$177&gt;500000,"C"))))</f>
        <v>A</v>
      </c>
      <c r="W178" s="246" t="str">
        <f>IF(U178="","",IF($U$174+$U$175+$U$176+$U$177&lt;=25000,"TAIP","NE"))</f>
        <v>NE</v>
      </c>
    </row>
    <row r="179" spans="1:23" ht="30" customHeight="1">
      <c r="A179" s="282" t="s">
        <v>113</v>
      </c>
      <c r="B179" s="125" t="s">
        <v>53</v>
      </c>
      <c r="C179" s="387" t="s">
        <v>322</v>
      </c>
      <c r="D179" s="348" t="s">
        <v>5</v>
      </c>
      <c r="E179" s="68" t="s">
        <v>6</v>
      </c>
      <c r="F179" s="130" t="s">
        <v>16</v>
      </c>
      <c r="G179" s="130" t="s">
        <v>16</v>
      </c>
      <c r="H179" s="130" t="s">
        <v>16</v>
      </c>
      <c r="I179" s="130" t="s">
        <v>16</v>
      </c>
      <c r="J179" s="44">
        <v>18832174</v>
      </c>
      <c r="K179" s="146" t="str">
        <f t="shared" si="12"/>
        <v>Nm3</v>
      </c>
      <c r="L179" s="45">
        <v>4</v>
      </c>
      <c r="M179" s="47">
        <v>55.17</v>
      </c>
      <c r="N179" s="48">
        <v>3</v>
      </c>
      <c r="O179" s="46">
        <v>3.369E-05</v>
      </c>
      <c r="P179" s="146" t="str">
        <f t="shared" si="13"/>
        <v>TJ/Nm3</v>
      </c>
      <c r="Q179" s="49" t="s">
        <v>161</v>
      </c>
      <c r="R179" s="45">
        <v>3</v>
      </c>
      <c r="S179" s="154">
        <v>1</v>
      </c>
      <c r="T179" s="154" t="s">
        <v>16</v>
      </c>
      <c r="U179" s="50">
        <v>35000.4</v>
      </c>
      <c r="V179" s="127" t="str">
        <f>IF(U179="","",IF($U$179+$U$180&lt;=50000,"A",IF($U$179+$U$180&lt;=500000,"B",IF($U$179+$U$180&gt;500000,"C"))))</f>
        <v>A</v>
      </c>
      <c r="W179" s="245" t="str">
        <f>IF(U179="","",IF($U$179+$U$180&lt;=25000,"TAIP","NE"))</f>
        <v>NE</v>
      </c>
    </row>
    <row r="180" spans="1:23" ht="30" customHeight="1">
      <c r="A180" s="282" t="s">
        <v>113</v>
      </c>
      <c r="B180" s="125" t="s">
        <v>53</v>
      </c>
      <c r="C180" s="387" t="s">
        <v>322</v>
      </c>
      <c r="D180" s="59" t="s">
        <v>5</v>
      </c>
      <c r="E180" s="68" t="s">
        <v>12</v>
      </c>
      <c r="F180" s="130">
        <v>6114</v>
      </c>
      <c r="G180" s="130">
        <v>5988</v>
      </c>
      <c r="H180" s="130">
        <v>989</v>
      </c>
      <c r="I180" s="130">
        <v>0</v>
      </c>
      <c r="J180" s="44">
        <v>1115</v>
      </c>
      <c r="K180" s="146" t="str">
        <f t="shared" si="12"/>
        <v>t</v>
      </c>
      <c r="L180" s="45">
        <v>3</v>
      </c>
      <c r="M180" s="47">
        <v>77.6</v>
      </c>
      <c r="N180" s="48" t="s">
        <v>7</v>
      </c>
      <c r="O180" s="46">
        <v>0.04006</v>
      </c>
      <c r="P180" s="146" t="str">
        <f t="shared" si="13"/>
        <v>TJ/t</v>
      </c>
      <c r="Q180" s="49" t="s">
        <v>161</v>
      </c>
      <c r="R180" s="45" t="s">
        <v>7</v>
      </c>
      <c r="S180" s="154">
        <v>1</v>
      </c>
      <c r="T180" s="154" t="s">
        <v>16</v>
      </c>
      <c r="U180" s="50">
        <v>3466.2</v>
      </c>
      <c r="V180" s="127" t="str">
        <f>IF(U180="","",IF($U$179+$U$180&lt;=50000,"A",IF($U$179+$U$180&lt;=500000,"B",IF($U$179+$U$180&gt;500000,"C"))))</f>
        <v>A</v>
      </c>
      <c r="W180" s="245" t="str">
        <f>IF(U180="","",IF($U$179+$U$180&lt;=25000,"TAIP","NE"))</f>
        <v>NE</v>
      </c>
    </row>
    <row r="181" spans="1:23" ht="30" customHeight="1">
      <c r="A181" s="282" t="s">
        <v>113</v>
      </c>
      <c r="B181" s="125" t="s">
        <v>53</v>
      </c>
      <c r="C181" s="387" t="s">
        <v>322</v>
      </c>
      <c r="D181" s="59" t="s">
        <v>5</v>
      </c>
      <c r="E181" s="68" t="s">
        <v>6</v>
      </c>
      <c r="F181" s="130" t="s">
        <v>16</v>
      </c>
      <c r="G181" s="130" t="s">
        <v>16</v>
      </c>
      <c r="H181" s="130" t="s">
        <v>16</v>
      </c>
      <c r="I181" s="130" t="s">
        <v>16</v>
      </c>
      <c r="J181" s="44">
        <v>100800</v>
      </c>
      <c r="K181" s="146" t="str">
        <f t="shared" si="12"/>
        <v>Nm3</v>
      </c>
      <c r="L181" s="45">
        <v>4</v>
      </c>
      <c r="M181" s="47">
        <v>55.17</v>
      </c>
      <c r="N181" s="48">
        <v>3</v>
      </c>
      <c r="O181" s="46">
        <v>3.369E-05</v>
      </c>
      <c r="P181" s="146" t="str">
        <f t="shared" si="13"/>
        <v>TJ/Nm3</v>
      </c>
      <c r="Q181" s="49" t="s">
        <v>161</v>
      </c>
      <c r="R181" s="45">
        <v>3</v>
      </c>
      <c r="S181" s="154">
        <v>1</v>
      </c>
      <c r="T181" s="154" t="s">
        <v>16</v>
      </c>
      <c r="U181" s="50">
        <v>187.3</v>
      </c>
      <c r="V181" s="127" t="str">
        <f>IF(U181="","",IF($U$179+$U$180&lt;=50000,"A",IF($U$179+$U$180&lt;=500000,"B",IF($U$179+$U$180&gt;500000,"C"))))</f>
        <v>A</v>
      </c>
      <c r="W181" s="245" t="str">
        <f>IF(U181="","",IF($U$179+$U$180&lt;=25000,"TAIP","NE"))</f>
        <v>NE</v>
      </c>
    </row>
    <row r="182" spans="1:23" ht="30" customHeight="1">
      <c r="A182" s="282" t="s">
        <v>113</v>
      </c>
      <c r="B182" s="125" t="s">
        <v>53</v>
      </c>
      <c r="C182" s="387" t="s">
        <v>322</v>
      </c>
      <c r="D182" s="59" t="s">
        <v>5</v>
      </c>
      <c r="E182" s="68" t="s">
        <v>6</v>
      </c>
      <c r="F182" s="130" t="s">
        <v>16</v>
      </c>
      <c r="G182" s="130" t="s">
        <v>16</v>
      </c>
      <c r="H182" s="130" t="s">
        <v>16</v>
      </c>
      <c r="I182" s="130" t="s">
        <v>16</v>
      </c>
      <c r="J182" s="44">
        <v>138824</v>
      </c>
      <c r="K182" s="146" t="str">
        <f t="shared" si="12"/>
        <v>Nm3</v>
      </c>
      <c r="L182" s="45">
        <v>4</v>
      </c>
      <c r="M182" s="47">
        <v>55.17</v>
      </c>
      <c r="N182" s="48">
        <v>3</v>
      </c>
      <c r="O182" s="46">
        <v>3.369E-05</v>
      </c>
      <c r="P182" s="146" t="str">
        <f t="shared" si="13"/>
        <v>TJ/Nm3</v>
      </c>
      <c r="Q182" s="49" t="s">
        <v>161</v>
      </c>
      <c r="R182" s="45">
        <v>3</v>
      </c>
      <c r="S182" s="154">
        <v>1</v>
      </c>
      <c r="T182" s="154" t="s">
        <v>16</v>
      </c>
      <c r="U182" s="50">
        <v>258</v>
      </c>
      <c r="V182" s="127" t="str">
        <f>IF(U182="","",IF($U$179+$U$180&lt;=50000,"A",IF($U$179+$U$180&lt;=500000,"B",IF($U$179+$U$180&gt;500000,"C"))))</f>
        <v>A</v>
      </c>
      <c r="W182" s="245" t="str">
        <f>IF(U182="","",IF($U$179+$U$180&lt;=25000,"TAIP","NE"))</f>
        <v>NE</v>
      </c>
    </row>
    <row r="183" spans="1:23" ht="30" customHeight="1">
      <c r="A183" s="282" t="s">
        <v>113</v>
      </c>
      <c r="B183" s="125" t="s">
        <v>53</v>
      </c>
      <c r="C183" s="387" t="s">
        <v>322</v>
      </c>
      <c r="D183" s="59" t="s">
        <v>5</v>
      </c>
      <c r="E183" s="68" t="s">
        <v>159</v>
      </c>
      <c r="F183" s="130" t="s">
        <v>16</v>
      </c>
      <c r="G183" s="130" t="s">
        <v>16</v>
      </c>
      <c r="H183" s="130" t="s">
        <v>16</v>
      </c>
      <c r="I183" s="130" t="s">
        <v>16</v>
      </c>
      <c r="J183" s="44">
        <v>115978.419</v>
      </c>
      <c r="K183" s="146" t="str">
        <f t="shared" si="12"/>
        <v>t</v>
      </c>
      <c r="L183" s="45" t="s">
        <v>16</v>
      </c>
      <c r="M183" s="47">
        <v>0</v>
      </c>
      <c r="N183" s="48">
        <v>3</v>
      </c>
      <c r="O183" s="46">
        <v>0.00914</v>
      </c>
      <c r="P183" s="146" t="str">
        <f t="shared" si="13"/>
        <v>TJ/t</v>
      </c>
      <c r="Q183" s="49" t="s">
        <v>161</v>
      </c>
      <c r="R183" s="45" t="s">
        <v>7</v>
      </c>
      <c r="S183" s="154">
        <v>1</v>
      </c>
      <c r="T183" s="154" t="s">
        <v>16</v>
      </c>
      <c r="U183" s="50">
        <v>0</v>
      </c>
      <c r="V183" s="127" t="str">
        <f>IF(U183="","",IF($U$179+$U$180&lt;=50000,"A",IF($U$179+$U$180&lt;=500000,"B",IF($U$179+$U$180&gt;500000,"C"))))</f>
        <v>A</v>
      </c>
      <c r="W183" s="245" t="str">
        <f>IF(U183="","",IF($U$179+$U$180&lt;=25000,"TAIP","NE"))</f>
        <v>NE</v>
      </c>
    </row>
    <row r="184" spans="1:23" ht="30" customHeight="1">
      <c r="A184" s="282" t="s">
        <v>113</v>
      </c>
      <c r="B184" s="107" t="s">
        <v>54</v>
      </c>
      <c r="C184" s="406" t="s">
        <v>323</v>
      </c>
      <c r="D184" s="52" t="s">
        <v>5</v>
      </c>
      <c r="E184" s="95" t="s">
        <v>159</v>
      </c>
      <c r="F184" s="131" t="s">
        <v>16</v>
      </c>
      <c r="G184" s="131" t="s">
        <v>16</v>
      </c>
      <c r="H184" s="131" t="s">
        <v>16</v>
      </c>
      <c r="I184" s="131" t="s">
        <v>16</v>
      </c>
      <c r="J184" s="54">
        <v>13778.4</v>
      </c>
      <c r="K184" s="145" t="str">
        <f t="shared" si="12"/>
        <v>t</v>
      </c>
      <c r="L184" s="36" t="s">
        <v>16</v>
      </c>
      <c r="M184" s="38">
        <v>0</v>
      </c>
      <c r="N184" s="39" t="s">
        <v>16</v>
      </c>
      <c r="O184" s="37">
        <v>0.00156</v>
      </c>
      <c r="P184" s="145" t="str">
        <f t="shared" si="13"/>
        <v>TJ/t</v>
      </c>
      <c r="Q184" s="40" t="s">
        <v>161</v>
      </c>
      <c r="R184" s="36">
        <v>1</v>
      </c>
      <c r="S184" s="153">
        <v>1</v>
      </c>
      <c r="T184" s="153">
        <v>1</v>
      </c>
      <c r="U184" s="41">
        <v>0</v>
      </c>
      <c r="V184" s="128" t="str">
        <f aca="true" t="shared" si="22" ref="V184:V189">IF(U184="","",IF(U184&lt;=50000,"A",IF(U184&lt;=500000,"B",IF(U184&gt;500000,"C"))))</f>
        <v>A</v>
      </c>
      <c r="W184" s="246" t="str">
        <f aca="true" t="shared" si="23" ref="W184:W189">IF(U184="","",IF(U184&lt;=25000,"TAIP","NE"))</f>
        <v>TAIP</v>
      </c>
    </row>
    <row r="185" spans="1:23" ht="30" customHeight="1">
      <c r="A185" s="282" t="s">
        <v>113</v>
      </c>
      <c r="B185" s="116" t="s">
        <v>54</v>
      </c>
      <c r="C185" s="408" t="s">
        <v>323</v>
      </c>
      <c r="D185" s="57" t="s">
        <v>5</v>
      </c>
      <c r="E185" s="95" t="s">
        <v>6</v>
      </c>
      <c r="F185" s="131" t="s">
        <v>16</v>
      </c>
      <c r="G185" s="131" t="s">
        <v>16</v>
      </c>
      <c r="H185" s="131" t="s">
        <v>16</v>
      </c>
      <c r="I185" s="131" t="s">
        <v>16</v>
      </c>
      <c r="J185" s="54">
        <v>3003820</v>
      </c>
      <c r="K185" s="145" t="str">
        <f t="shared" si="12"/>
        <v>Nm3</v>
      </c>
      <c r="L185" s="36">
        <v>4</v>
      </c>
      <c r="M185" s="38">
        <v>55.17</v>
      </c>
      <c r="N185" s="39">
        <v>3</v>
      </c>
      <c r="O185" s="37">
        <v>3.369E-05</v>
      </c>
      <c r="P185" s="145" t="str">
        <f t="shared" si="13"/>
        <v>TJ/Nm3</v>
      </c>
      <c r="Q185" s="40" t="s">
        <v>161</v>
      </c>
      <c r="R185" s="36" t="s">
        <v>8</v>
      </c>
      <c r="S185" s="153">
        <v>1</v>
      </c>
      <c r="T185" s="153" t="s">
        <v>16</v>
      </c>
      <c r="U185" s="41">
        <v>5583.7</v>
      </c>
      <c r="V185" s="128" t="str">
        <f t="shared" si="22"/>
        <v>A</v>
      </c>
      <c r="W185" s="246" t="str">
        <f t="shared" si="23"/>
        <v>TAIP</v>
      </c>
    </row>
    <row r="186" spans="1:23" ht="30" customHeight="1">
      <c r="A186" s="282" t="s">
        <v>113</v>
      </c>
      <c r="B186" s="125" t="s">
        <v>102</v>
      </c>
      <c r="C186" s="387" t="s">
        <v>324</v>
      </c>
      <c r="D186" s="59" t="s">
        <v>5</v>
      </c>
      <c r="E186" s="68" t="s">
        <v>30</v>
      </c>
      <c r="F186" s="130" t="s">
        <v>16</v>
      </c>
      <c r="G186" s="130" t="s">
        <v>16</v>
      </c>
      <c r="H186" s="130" t="s">
        <v>16</v>
      </c>
      <c r="I186" s="130" t="s">
        <v>16</v>
      </c>
      <c r="J186" s="44">
        <v>216.73</v>
      </c>
      <c r="K186" s="146" t="str">
        <f t="shared" si="12"/>
        <v>t</v>
      </c>
      <c r="L186" s="45">
        <v>4</v>
      </c>
      <c r="M186" s="47">
        <v>77.4</v>
      </c>
      <c r="N186" s="48" t="s">
        <v>7</v>
      </c>
      <c r="O186" s="46">
        <v>0.0381</v>
      </c>
      <c r="P186" s="146" t="str">
        <f t="shared" si="13"/>
        <v>TJ/t</v>
      </c>
      <c r="Q186" s="49" t="s">
        <v>161</v>
      </c>
      <c r="R186" s="45" t="s">
        <v>7</v>
      </c>
      <c r="S186" s="154">
        <v>1</v>
      </c>
      <c r="T186" s="154" t="s">
        <v>16</v>
      </c>
      <c r="U186" s="50">
        <v>639.1</v>
      </c>
      <c r="V186" s="127" t="str">
        <f t="shared" si="22"/>
        <v>A</v>
      </c>
      <c r="W186" s="245" t="str">
        <f t="shared" si="23"/>
        <v>TAIP</v>
      </c>
    </row>
    <row r="187" spans="1:23" ht="30" customHeight="1">
      <c r="A187" s="282" t="s">
        <v>113</v>
      </c>
      <c r="B187" s="125" t="s">
        <v>102</v>
      </c>
      <c r="C187" s="387" t="s">
        <v>324</v>
      </c>
      <c r="D187" s="59" t="s">
        <v>5</v>
      </c>
      <c r="E187" s="68" t="s">
        <v>214</v>
      </c>
      <c r="F187" s="130" t="s">
        <v>16</v>
      </c>
      <c r="G187" s="130" t="s">
        <v>16</v>
      </c>
      <c r="H187" s="130" t="s">
        <v>16</v>
      </c>
      <c r="I187" s="130" t="s">
        <v>16</v>
      </c>
      <c r="J187" s="44">
        <v>9753.68</v>
      </c>
      <c r="K187" s="146" t="str">
        <f t="shared" si="12"/>
        <v>t</v>
      </c>
      <c r="L187" s="45" t="s">
        <v>16</v>
      </c>
      <c r="M187" s="47">
        <v>0</v>
      </c>
      <c r="N187" s="48" t="s">
        <v>16</v>
      </c>
      <c r="O187" s="46">
        <v>0.0156</v>
      </c>
      <c r="P187" s="146" t="str">
        <f t="shared" si="13"/>
        <v>TJ/t</v>
      </c>
      <c r="Q187" s="49" t="s">
        <v>161</v>
      </c>
      <c r="R187" s="45">
        <v>1</v>
      </c>
      <c r="S187" s="154">
        <v>1</v>
      </c>
      <c r="T187" s="154">
        <v>1</v>
      </c>
      <c r="U187" s="50">
        <v>0</v>
      </c>
      <c r="V187" s="127" t="str">
        <f t="shared" si="22"/>
        <v>A</v>
      </c>
      <c r="W187" s="245" t="str">
        <f t="shared" si="23"/>
        <v>TAIP</v>
      </c>
    </row>
    <row r="188" spans="1:23" ht="30" customHeight="1">
      <c r="A188" s="282" t="s">
        <v>113</v>
      </c>
      <c r="B188" s="107" t="s">
        <v>55</v>
      </c>
      <c r="C188" s="406" t="s">
        <v>325</v>
      </c>
      <c r="D188" s="52" t="s">
        <v>5</v>
      </c>
      <c r="E188" s="95" t="s">
        <v>6</v>
      </c>
      <c r="F188" s="131" t="s">
        <v>16</v>
      </c>
      <c r="G188" s="131" t="s">
        <v>16</v>
      </c>
      <c r="H188" s="131" t="s">
        <v>16</v>
      </c>
      <c r="I188" s="131" t="s">
        <v>16</v>
      </c>
      <c r="J188" s="54">
        <v>2447800</v>
      </c>
      <c r="K188" s="283" t="str">
        <f t="shared" si="12"/>
        <v>Nm3</v>
      </c>
      <c r="L188" s="36">
        <v>2</v>
      </c>
      <c r="M188" s="38">
        <v>55.23</v>
      </c>
      <c r="N188" s="39" t="s">
        <v>7</v>
      </c>
      <c r="O188" s="37">
        <v>3.349E-05</v>
      </c>
      <c r="P188" s="283" t="str">
        <f t="shared" si="13"/>
        <v>TJ/Nm3</v>
      </c>
      <c r="Q188" s="40" t="s">
        <v>161</v>
      </c>
      <c r="R188" s="36" t="s">
        <v>7</v>
      </c>
      <c r="S188" s="153">
        <v>1</v>
      </c>
      <c r="T188" s="153" t="s">
        <v>16</v>
      </c>
      <c r="U188" s="41">
        <v>4527.6</v>
      </c>
      <c r="V188" s="128" t="str">
        <f t="shared" si="22"/>
        <v>A</v>
      </c>
      <c r="W188" s="246" t="str">
        <f t="shared" si="23"/>
        <v>TAIP</v>
      </c>
    </row>
    <row r="189" spans="1:23" ht="30" customHeight="1">
      <c r="A189" s="282" t="s">
        <v>113</v>
      </c>
      <c r="B189" s="116" t="s">
        <v>55</v>
      </c>
      <c r="C189" s="408" t="s">
        <v>325</v>
      </c>
      <c r="D189" s="57" t="s">
        <v>5</v>
      </c>
      <c r="E189" s="95" t="s">
        <v>159</v>
      </c>
      <c r="F189" s="131" t="s">
        <v>16</v>
      </c>
      <c r="G189" s="131" t="s">
        <v>16</v>
      </c>
      <c r="H189" s="131" t="s">
        <v>16</v>
      </c>
      <c r="I189" s="131" t="s">
        <v>16</v>
      </c>
      <c r="J189" s="54">
        <v>50779</v>
      </c>
      <c r="K189" s="283" t="str">
        <f t="shared" si="12"/>
        <v>t</v>
      </c>
      <c r="L189" s="36">
        <v>1</v>
      </c>
      <c r="M189" s="38">
        <v>0</v>
      </c>
      <c r="N189" s="39" t="s">
        <v>7</v>
      </c>
      <c r="O189" s="37">
        <v>0.0156</v>
      </c>
      <c r="P189" s="283" t="str">
        <f t="shared" si="13"/>
        <v>TJ/t</v>
      </c>
      <c r="Q189" s="40" t="s">
        <v>161</v>
      </c>
      <c r="R189" s="36" t="s">
        <v>7</v>
      </c>
      <c r="S189" s="153">
        <v>1</v>
      </c>
      <c r="T189" s="153">
        <v>1</v>
      </c>
      <c r="U189" s="41">
        <v>0</v>
      </c>
      <c r="V189" s="128" t="str">
        <f t="shared" si="22"/>
        <v>A</v>
      </c>
      <c r="W189" s="246" t="str">
        <f t="shared" si="23"/>
        <v>TAIP</v>
      </c>
    </row>
    <row r="190" spans="1:23" ht="30" customHeight="1">
      <c r="A190" s="282" t="s">
        <v>113</v>
      </c>
      <c r="B190" s="125" t="s">
        <v>103</v>
      </c>
      <c r="C190" s="387" t="s">
        <v>326</v>
      </c>
      <c r="D190" s="59" t="s">
        <v>5</v>
      </c>
      <c r="E190" s="68" t="s">
        <v>6</v>
      </c>
      <c r="F190" s="130" t="s">
        <v>16</v>
      </c>
      <c r="G190" s="130" t="s">
        <v>16</v>
      </c>
      <c r="H190" s="130" t="s">
        <v>16</v>
      </c>
      <c r="I190" s="130" t="s">
        <v>16</v>
      </c>
      <c r="J190" s="44">
        <v>214810</v>
      </c>
      <c r="K190" s="146" t="str">
        <f t="shared" si="12"/>
        <v>Nm3</v>
      </c>
      <c r="L190" s="45">
        <v>2</v>
      </c>
      <c r="M190" s="47">
        <v>55.23</v>
      </c>
      <c r="N190" s="48" t="s">
        <v>7</v>
      </c>
      <c r="O190" s="46">
        <v>3.349E-05</v>
      </c>
      <c r="P190" s="146" t="str">
        <f t="shared" si="13"/>
        <v>TJ/Nm3</v>
      </c>
      <c r="Q190" s="49" t="s">
        <v>161</v>
      </c>
      <c r="R190" s="45" t="s">
        <v>7</v>
      </c>
      <c r="S190" s="154">
        <v>1</v>
      </c>
      <c r="T190" s="154" t="s">
        <v>16</v>
      </c>
      <c r="U190" s="50">
        <v>397.3</v>
      </c>
      <c r="V190" s="127" t="str">
        <f>IF(U190="","",IF($U$190+$U$191&lt;=50000,"A",IF($U$190+$U$191&lt;=500000,"B",IF($U$190+$U$191&gt;500000,"C"))))</f>
        <v>A</v>
      </c>
      <c r="W190" s="245" t="str">
        <f>IF(U190="","",IF($U$190+$U$191&lt;=25000,"TAIP","NE"))</f>
        <v>TAIP</v>
      </c>
    </row>
    <row r="191" spans="1:23" ht="30" customHeight="1">
      <c r="A191" s="282" t="s">
        <v>113</v>
      </c>
      <c r="B191" s="125" t="s">
        <v>103</v>
      </c>
      <c r="C191" s="387" t="s">
        <v>326</v>
      </c>
      <c r="D191" s="59" t="s">
        <v>5</v>
      </c>
      <c r="E191" s="68" t="s">
        <v>25</v>
      </c>
      <c r="F191" s="130" t="s">
        <v>16</v>
      </c>
      <c r="G191" s="130" t="s">
        <v>16</v>
      </c>
      <c r="H191" s="130" t="s">
        <v>16</v>
      </c>
      <c r="I191" s="130" t="s">
        <v>16</v>
      </c>
      <c r="J191" s="44">
        <v>2.21</v>
      </c>
      <c r="K191" s="146" t="str">
        <f t="shared" si="12"/>
        <v>t</v>
      </c>
      <c r="L191" s="45">
        <v>2</v>
      </c>
      <c r="M191" s="47">
        <v>72.89</v>
      </c>
      <c r="N191" s="48" t="s">
        <v>7</v>
      </c>
      <c r="O191" s="46">
        <v>0.04307</v>
      </c>
      <c r="P191" s="146" t="str">
        <f t="shared" si="13"/>
        <v>TJ/t</v>
      </c>
      <c r="Q191" s="49" t="s">
        <v>161</v>
      </c>
      <c r="R191" s="45" t="s">
        <v>7</v>
      </c>
      <c r="S191" s="154">
        <v>1</v>
      </c>
      <c r="T191" s="154" t="s">
        <v>16</v>
      </c>
      <c r="U191" s="50">
        <v>6.9</v>
      </c>
      <c r="V191" s="127" t="str">
        <f>IF(U191="","",IF($U$190+$U$191&lt;=50000,"A",IF($U$190+$U$191&lt;=500000,"B",IF($U$190+$U$191&gt;500000,"C"))))</f>
        <v>A</v>
      </c>
      <c r="W191" s="245" t="str">
        <f>IF(U191="","",IF($U$190+$U$191&lt;=25000,"TAIP","NE"))</f>
        <v>TAIP</v>
      </c>
    </row>
    <row r="192" spans="1:23" ht="30" customHeight="1">
      <c r="A192" s="282" t="s">
        <v>113</v>
      </c>
      <c r="B192" s="125" t="s">
        <v>103</v>
      </c>
      <c r="C192" s="387" t="s">
        <v>326</v>
      </c>
      <c r="D192" s="59" t="s">
        <v>5</v>
      </c>
      <c r="E192" s="68" t="s">
        <v>159</v>
      </c>
      <c r="F192" s="130" t="s">
        <v>16</v>
      </c>
      <c r="G192" s="130" t="s">
        <v>16</v>
      </c>
      <c r="H192" s="130" t="s">
        <v>16</v>
      </c>
      <c r="I192" s="130" t="s">
        <v>16</v>
      </c>
      <c r="J192" s="44">
        <v>23049.6</v>
      </c>
      <c r="K192" s="146" t="str">
        <f t="shared" si="12"/>
        <v>t</v>
      </c>
      <c r="L192" s="45">
        <v>1</v>
      </c>
      <c r="M192" s="47">
        <v>0</v>
      </c>
      <c r="N192" s="48" t="s">
        <v>7</v>
      </c>
      <c r="O192" s="46">
        <v>0.0156</v>
      </c>
      <c r="P192" s="146" t="str">
        <f t="shared" si="13"/>
        <v>TJ/t</v>
      </c>
      <c r="Q192" s="49" t="s">
        <v>161</v>
      </c>
      <c r="R192" s="45" t="s">
        <v>7</v>
      </c>
      <c r="S192" s="154">
        <v>1</v>
      </c>
      <c r="T192" s="154">
        <v>1</v>
      </c>
      <c r="U192" s="50">
        <v>0</v>
      </c>
      <c r="V192" s="127" t="str">
        <f>IF(U192="","",IF($U$190+$U$191&lt;=50000,"A",IF($U$190+$U$191&lt;=500000,"B",IF($U$190+$U$191&gt;500000,"C"))))</f>
        <v>A</v>
      </c>
      <c r="W192" s="245" t="str">
        <f>IF(U192="","",IF($U$190+$U$191&lt;=25000,"TAIP","NE"))</f>
        <v>TAIP</v>
      </c>
    </row>
    <row r="193" spans="1:23" ht="30" customHeight="1">
      <c r="A193" s="282" t="s">
        <v>113</v>
      </c>
      <c r="B193" s="107" t="s">
        <v>57</v>
      </c>
      <c r="C193" s="406" t="s">
        <v>327</v>
      </c>
      <c r="D193" s="52" t="s">
        <v>5</v>
      </c>
      <c r="E193" s="95" t="s">
        <v>6</v>
      </c>
      <c r="F193" s="131" t="s">
        <v>16</v>
      </c>
      <c r="G193" s="131" t="s">
        <v>16</v>
      </c>
      <c r="H193" s="131">
        <v>625841</v>
      </c>
      <c r="I193" s="131" t="s">
        <v>16</v>
      </c>
      <c r="J193" s="54">
        <v>625841</v>
      </c>
      <c r="K193" s="145" t="str">
        <f t="shared" si="12"/>
        <v>Nm3</v>
      </c>
      <c r="L193" s="36">
        <v>2</v>
      </c>
      <c r="M193" s="38">
        <v>55.23</v>
      </c>
      <c r="N193" s="39" t="s">
        <v>7</v>
      </c>
      <c r="O193" s="37">
        <v>3.349E-05</v>
      </c>
      <c r="P193" s="145" t="str">
        <f t="shared" si="13"/>
        <v>TJ/Nm3</v>
      </c>
      <c r="Q193" s="40" t="s">
        <v>161</v>
      </c>
      <c r="R193" s="36" t="s">
        <v>7</v>
      </c>
      <c r="S193" s="153">
        <v>1</v>
      </c>
      <c r="T193" s="153" t="s">
        <v>16</v>
      </c>
      <c r="U193" s="41">
        <v>1158</v>
      </c>
      <c r="V193" s="128" t="str">
        <f aca="true" t="shared" si="24" ref="V193:V200">IF(U193="","",IF(U193&lt;=50000,"A",IF(U193&lt;=500000,"B",IF(U193&gt;500000,"C"))))</f>
        <v>A</v>
      </c>
      <c r="W193" s="246" t="str">
        <f aca="true" t="shared" si="25" ref="W193:W198">IF(U193="","",IF(U193&lt;=25000,"TAIP","NE"))</f>
        <v>TAIP</v>
      </c>
    </row>
    <row r="194" spans="1:23" ht="30" customHeight="1">
      <c r="A194" s="292" t="s">
        <v>113</v>
      </c>
      <c r="B194" s="291" t="s">
        <v>57</v>
      </c>
      <c r="C194" s="407" t="s">
        <v>327</v>
      </c>
      <c r="D194" s="80" t="s">
        <v>5</v>
      </c>
      <c r="E194" s="286" t="s">
        <v>215</v>
      </c>
      <c r="F194" s="220" t="s">
        <v>16</v>
      </c>
      <c r="G194" s="220" t="s">
        <v>16</v>
      </c>
      <c r="H194" s="220">
        <v>19248.35</v>
      </c>
      <c r="I194" s="220" t="s">
        <v>16</v>
      </c>
      <c r="J194" s="218">
        <v>19248.35</v>
      </c>
      <c r="K194" s="225" t="str">
        <f t="shared" si="12"/>
        <v>t</v>
      </c>
      <c r="L194" s="75">
        <v>1</v>
      </c>
      <c r="M194" s="210">
        <v>0</v>
      </c>
      <c r="N194" s="211" t="s">
        <v>7</v>
      </c>
      <c r="O194" s="265">
        <v>0.00113</v>
      </c>
      <c r="P194" s="225" t="str">
        <f t="shared" si="13"/>
        <v>TJ/t</v>
      </c>
      <c r="Q194" s="76" t="s">
        <v>161</v>
      </c>
      <c r="R194" s="75">
        <v>3</v>
      </c>
      <c r="S194" s="156">
        <v>1</v>
      </c>
      <c r="T194" s="156">
        <v>1</v>
      </c>
      <c r="U194" s="77">
        <v>0</v>
      </c>
      <c r="V194" s="202" t="str">
        <f t="shared" si="24"/>
        <v>A</v>
      </c>
      <c r="W194" s="250" t="str">
        <f t="shared" si="25"/>
        <v>TAIP</v>
      </c>
    </row>
    <row r="195" spans="1:23" ht="30" customHeight="1">
      <c r="A195" s="292" t="s">
        <v>113</v>
      </c>
      <c r="B195" s="72" t="s">
        <v>345</v>
      </c>
      <c r="C195" s="386" t="s">
        <v>213</v>
      </c>
      <c r="D195" s="348" t="s">
        <v>5</v>
      </c>
      <c r="E195" s="68" t="s">
        <v>6</v>
      </c>
      <c r="F195" s="130" t="s">
        <v>16</v>
      </c>
      <c r="G195" s="130" t="s">
        <v>16</v>
      </c>
      <c r="H195" s="130" t="s">
        <v>16</v>
      </c>
      <c r="I195" s="130" t="s">
        <v>16</v>
      </c>
      <c r="J195" s="44">
        <v>1008850</v>
      </c>
      <c r="K195" s="146" t="str">
        <f aca="true" t="shared" si="26" ref="K195:K226">IF(E195="-","-",IF(E195="Gamtinės dujos","Nm3",IF(E195="Angliavandenilinės dujos","Nm3",IF(E195="Kuro dujos","Nm3",IF(E195="Fakelinės dujos","Nm3","t")))))</f>
        <v>Nm3</v>
      </c>
      <c r="L195" s="45">
        <v>2</v>
      </c>
      <c r="M195" s="47">
        <v>55.23</v>
      </c>
      <c r="N195" s="48" t="s">
        <v>7</v>
      </c>
      <c r="O195" s="46">
        <v>3.349E-05</v>
      </c>
      <c r="P195" s="146" t="str">
        <f aca="true" t="shared" si="27" ref="P195:P228">IF(E195="-","-",IF(E195="Gamtinės dujos","TJ/Nm3",IF(E195="Angliavandenilinės dujos","TJ/Nm3",IF(E195="Kuro dujos","TJ/Nm3",IF(E195="Fakelinės dujos","TJ/Nm3","TJ/t")))))</f>
        <v>TJ/Nm3</v>
      </c>
      <c r="Q195" s="48" t="s">
        <v>161</v>
      </c>
      <c r="R195" s="45" t="s">
        <v>7</v>
      </c>
      <c r="S195" s="47">
        <v>1</v>
      </c>
      <c r="T195" s="47" t="s">
        <v>16</v>
      </c>
      <c r="U195" s="44">
        <v>1866</v>
      </c>
      <c r="V195" s="127" t="str">
        <f t="shared" si="24"/>
        <v>A</v>
      </c>
      <c r="W195" s="245" t="str">
        <f t="shared" si="25"/>
        <v>TAIP</v>
      </c>
    </row>
    <row r="196" spans="1:23" ht="30" customHeight="1">
      <c r="A196" s="282" t="s">
        <v>113</v>
      </c>
      <c r="B196" s="125" t="s">
        <v>345</v>
      </c>
      <c r="C196" s="387" t="s">
        <v>213</v>
      </c>
      <c r="D196" s="59" t="s">
        <v>5</v>
      </c>
      <c r="E196" s="68" t="s">
        <v>25</v>
      </c>
      <c r="F196" s="130" t="s">
        <v>16</v>
      </c>
      <c r="G196" s="130" t="s">
        <v>16</v>
      </c>
      <c r="H196" s="130" t="s">
        <v>16</v>
      </c>
      <c r="I196" s="130" t="s">
        <v>16</v>
      </c>
      <c r="J196" s="44">
        <v>0.37</v>
      </c>
      <c r="K196" s="146" t="str">
        <f t="shared" si="26"/>
        <v>t</v>
      </c>
      <c r="L196" s="45">
        <v>2</v>
      </c>
      <c r="M196" s="47">
        <v>72.89</v>
      </c>
      <c r="N196" s="48" t="s">
        <v>7</v>
      </c>
      <c r="O196" s="46">
        <v>0.04307</v>
      </c>
      <c r="P196" s="146" t="str">
        <f t="shared" si="27"/>
        <v>TJ/t</v>
      </c>
      <c r="Q196" s="48" t="s">
        <v>161</v>
      </c>
      <c r="R196" s="45" t="s">
        <v>7</v>
      </c>
      <c r="S196" s="47">
        <v>1</v>
      </c>
      <c r="T196" s="47" t="s">
        <v>16</v>
      </c>
      <c r="U196" s="44">
        <v>1.2</v>
      </c>
      <c r="V196" s="127" t="str">
        <f t="shared" si="24"/>
        <v>A</v>
      </c>
      <c r="W196" s="245" t="str">
        <f t="shared" si="25"/>
        <v>TAIP</v>
      </c>
    </row>
    <row r="197" spans="1:23" ht="30" customHeight="1" thickBot="1">
      <c r="A197" s="293" t="s">
        <v>113</v>
      </c>
      <c r="B197" s="142" t="s">
        <v>346</v>
      </c>
      <c r="C197" s="429" t="s">
        <v>213</v>
      </c>
      <c r="D197" s="82" t="s">
        <v>5</v>
      </c>
      <c r="E197" s="99" t="s">
        <v>214</v>
      </c>
      <c r="F197" s="138" t="s">
        <v>16</v>
      </c>
      <c r="G197" s="138" t="s">
        <v>16</v>
      </c>
      <c r="H197" s="138" t="s">
        <v>16</v>
      </c>
      <c r="I197" s="138" t="s">
        <v>16</v>
      </c>
      <c r="J197" s="100">
        <v>11276.31</v>
      </c>
      <c r="K197" s="150" t="str">
        <f t="shared" si="26"/>
        <v>t</v>
      </c>
      <c r="L197" s="81">
        <v>1</v>
      </c>
      <c r="M197" s="83">
        <v>0</v>
      </c>
      <c r="N197" s="84">
        <v>1</v>
      </c>
      <c r="O197" s="101">
        <v>0.0156</v>
      </c>
      <c r="P197" s="150" t="str">
        <f t="shared" si="27"/>
        <v>TJ/t</v>
      </c>
      <c r="Q197" s="84" t="s">
        <v>161</v>
      </c>
      <c r="R197" s="81">
        <v>1</v>
      </c>
      <c r="S197" s="83">
        <v>1</v>
      </c>
      <c r="T197" s="83" t="s">
        <v>16</v>
      </c>
      <c r="U197" s="100">
        <v>0</v>
      </c>
      <c r="V197" s="257" t="str">
        <f t="shared" si="24"/>
        <v>A</v>
      </c>
      <c r="W197" s="258" t="str">
        <f t="shared" si="25"/>
        <v>TAIP</v>
      </c>
    </row>
    <row r="198" spans="1:23" ht="30" customHeight="1">
      <c r="A198" s="266" t="s">
        <v>114</v>
      </c>
      <c r="B198" s="264" t="s">
        <v>221</v>
      </c>
      <c r="C198" s="430" t="s">
        <v>220</v>
      </c>
      <c r="D198" s="78" t="s">
        <v>5</v>
      </c>
      <c r="E198" s="161" t="s">
        <v>6</v>
      </c>
      <c r="F198" s="162" t="s">
        <v>16</v>
      </c>
      <c r="G198" s="162" t="s">
        <v>16</v>
      </c>
      <c r="H198" s="162" t="s">
        <v>16</v>
      </c>
      <c r="I198" s="162" t="s">
        <v>16</v>
      </c>
      <c r="J198" s="219">
        <v>1025070</v>
      </c>
      <c r="K198" s="227" t="str">
        <f t="shared" si="26"/>
        <v>Nm3</v>
      </c>
      <c r="L198" s="70">
        <v>2</v>
      </c>
      <c r="M198" s="228">
        <v>55.23</v>
      </c>
      <c r="N198" s="229" t="s">
        <v>7</v>
      </c>
      <c r="O198" s="267">
        <v>3.349E-05</v>
      </c>
      <c r="P198" s="227" t="str">
        <f t="shared" si="27"/>
        <v>TJ/Nm3</v>
      </c>
      <c r="Q198" s="230" t="s">
        <v>190</v>
      </c>
      <c r="R198" s="70" t="s">
        <v>7</v>
      </c>
      <c r="S198" s="231">
        <v>1</v>
      </c>
      <c r="T198" s="231" t="s">
        <v>16</v>
      </c>
      <c r="U198" s="232">
        <v>1896</v>
      </c>
      <c r="V198" s="217" t="str">
        <f t="shared" si="24"/>
        <v>A</v>
      </c>
      <c r="W198" s="252" t="str">
        <f t="shared" si="25"/>
        <v>TAIP</v>
      </c>
    </row>
    <row r="199" spans="1:23" ht="30" customHeight="1">
      <c r="A199" s="21" t="s">
        <v>114</v>
      </c>
      <c r="B199" s="296" t="s">
        <v>58</v>
      </c>
      <c r="C199" s="431" t="s">
        <v>177</v>
      </c>
      <c r="D199" s="297" t="s">
        <v>5</v>
      </c>
      <c r="E199" s="298" t="s">
        <v>218</v>
      </c>
      <c r="F199" s="299" t="s">
        <v>16</v>
      </c>
      <c r="G199" s="300" t="s">
        <v>16</v>
      </c>
      <c r="H199" s="300" t="s">
        <v>16</v>
      </c>
      <c r="I199" s="300" t="s">
        <v>16</v>
      </c>
      <c r="J199" s="301">
        <v>3202.4</v>
      </c>
      <c r="K199" s="302" t="str">
        <f t="shared" si="26"/>
        <v>t</v>
      </c>
      <c r="L199" s="297" t="s">
        <v>16</v>
      </c>
      <c r="M199" s="303" t="s">
        <v>16</v>
      </c>
      <c r="N199" s="304" t="s">
        <v>16</v>
      </c>
      <c r="O199" s="285" t="s">
        <v>16</v>
      </c>
      <c r="P199" s="302" t="str">
        <f t="shared" si="27"/>
        <v>TJ/t</v>
      </c>
      <c r="Q199" s="305" t="s">
        <v>161</v>
      </c>
      <c r="R199" s="297" t="s">
        <v>16</v>
      </c>
      <c r="S199" s="306" t="s">
        <v>16</v>
      </c>
      <c r="T199" s="306" t="s">
        <v>16</v>
      </c>
      <c r="U199" s="307">
        <v>0</v>
      </c>
      <c r="V199" s="308" t="str">
        <f t="shared" si="24"/>
        <v>A</v>
      </c>
      <c r="W199" s="309" t="str">
        <f>IF(U199="","",IF(U199&lt;=25000,"TAIP","NE"))</f>
        <v>TAIP</v>
      </c>
    </row>
    <row r="200" spans="1:23" ht="30" customHeight="1">
      <c r="A200" s="21" t="s">
        <v>114</v>
      </c>
      <c r="B200" s="113" t="s">
        <v>104</v>
      </c>
      <c r="C200" s="425" t="s">
        <v>219</v>
      </c>
      <c r="D200" s="80" t="s">
        <v>5</v>
      </c>
      <c r="E200" s="161" t="s">
        <v>214</v>
      </c>
      <c r="F200" s="162" t="s">
        <v>16</v>
      </c>
      <c r="G200" s="162" t="s">
        <v>16</v>
      </c>
      <c r="H200" s="162" t="s">
        <v>16</v>
      </c>
      <c r="I200" s="162" t="s">
        <v>16</v>
      </c>
      <c r="J200" s="54">
        <v>15411.9</v>
      </c>
      <c r="K200" s="145" t="str">
        <f t="shared" si="26"/>
        <v>t</v>
      </c>
      <c r="L200" s="36">
        <v>1</v>
      </c>
      <c r="M200" s="38">
        <v>0</v>
      </c>
      <c r="N200" s="39" t="s">
        <v>7</v>
      </c>
      <c r="O200" s="37">
        <v>0.0082</v>
      </c>
      <c r="P200" s="145" t="str">
        <f t="shared" si="27"/>
        <v>TJ/t</v>
      </c>
      <c r="Q200" s="40" t="s">
        <v>161</v>
      </c>
      <c r="R200" s="36">
        <v>1</v>
      </c>
      <c r="S200" s="153">
        <v>1</v>
      </c>
      <c r="T200" s="153">
        <v>1</v>
      </c>
      <c r="U200" s="41">
        <v>0</v>
      </c>
      <c r="V200" s="128" t="str">
        <f t="shared" si="24"/>
        <v>A</v>
      </c>
      <c r="W200" s="246" t="str">
        <f>IF(U200="","",IF(U200&lt;=25000,"TAIP","NE"))</f>
        <v>TAIP</v>
      </c>
    </row>
    <row r="201" spans="1:23" ht="30" customHeight="1">
      <c r="A201" s="21" t="s">
        <v>114</v>
      </c>
      <c r="B201" s="71" t="s">
        <v>59</v>
      </c>
      <c r="C201" s="416" t="s">
        <v>216</v>
      </c>
      <c r="D201" s="348" t="s">
        <v>5</v>
      </c>
      <c r="E201" s="68" t="s">
        <v>6</v>
      </c>
      <c r="F201" s="134" t="s">
        <v>16</v>
      </c>
      <c r="G201" s="134" t="s">
        <v>16</v>
      </c>
      <c r="H201" s="134" t="s">
        <v>16</v>
      </c>
      <c r="I201" s="134" t="s">
        <v>16</v>
      </c>
      <c r="J201" s="134">
        <v>1740990</v>
      </c>
      <c r="K201" s="146" t="str">
        <f t="shared" si="26"/>
        <v>Nm3</v>
      </c>
      <c r="L201" s="45">
        <v>2</v>
      </c>
      <c r="M201" s="47">
        <v>55.17</v>
      </c>
      <c r="N201" s="48">
        <v>3</v>
      </c>
      <c r="O201" s="46">
        <v>3.371E-05</v>
      </c>
      <c r="P201" s="146" t="str">
        <f t="shared" si="27"/>
        <v>TJ/Nm3</v>
      </c>
      <c r="Q201" s="49" t="s">
        <v>161</v>
      </c>
      <c r="R201" s="45">
        <v>3</v>
      </c>
      <c r="S201" s="154">
        <v>1</v>
      </c>
      <c r="T201" s="154" t="s">
        <v>16</v>
      </c>
      <c r="U201" s="50">
        <v>3237.9</v>
      </c>
      <c r="V201" s="127" t="str">
        <f>IF(U201="","",IF($U$201+$U$202&lt;=50000,"A",IF($U$201+$U$202&lt;=500000,"B",IF($U$201+$U$202&gt;500000,"C"))))</f>
        <v>A</v>
      </c>
      <c r="W201" s="245" t="str">
        <f>IF(U201="","",IF($U$201+$U$202&lt;=25000,"TAIP","NE"))</f>
        <v>TAIP</v>
      </c>
    </row>
    <row r="202" spans="1:23" ht="30" customHeight="1">
      <c r="A202" s="21" t="s">
        <v>114</v>
      </c>
      <c r="B202" s="124" t="s">
        <v>59</v>
      </c>
      <c r="C202" s="396" t="s">
        <v>216</v>
      </c>
      <c r="D202" s="59" t="s">
        <v>5</v>
      </c>
      <c r="E202" s="68" t="s">
        <v>159</v>
      </c>
      <c r="F202" s="134" t="s">
        <v>16</v>
      </c>
      <c r="G202" s="134" t="s">
        <v>16</v>
      </c>
      <c r="H202" s="134" t="s">
        <v>16</v>
      </c>
      <c r="I202" s="134" t="s">
        <v>16</v>
      </c>
      <c r="J202" s="44">
        <v>61989</v>
      </c>
      <c r="K202" s="146" t="str">
        <f t="shared" si="26"/>
        <v>t</v>
      </c>
      <c r="L202" s="45">
        <v>1</v>
      </c>
      <c r="M202" s="47">
        <v>0</v>
      </c>
      <c r="N202" s="48" t="s">
        <v>7</v>
      </c>
      <c r="O202" s="46">
        <v>0.0156</v>
      </c>
      <c r="P202" s="146" t="str">
        <f t="shared" si="27"/>
        <v>TJ/t</v>
      </c>
      <c r="Q202" s="49" t="s">
        <v>161</v>
      </c>
      <c r="R202" s="45" t="s">
        <v>7</v>
      </c>
      <c r="S202" s="154">
        <v>1</v>
      </c>
      <c r="T202" s="154">
        <v>1</v>
      </c>
      <c r="U202" s="50">
        <v>0</v>
      </c>
      <c r="V202" s="127" t="str">
        <f>IF(U202="","",IF($U$201+$U$202&lt;=50000,"A",IF($U$201+$U$202&lt;=500000,"B",IF($U$201+$U$202&gt;500000,"C"))))</f>
        <v>A</v>
      </c>
      <c r="W202" s="245" t="str">
        <f>IF(U202="","",IF($U$201+$U$202&lt;=25000,"TAIP","NE"))</f>
        <v>TAIP</v>
      </c>
    </row>
    <row r="203" spans="1:23" ht="30" customHeight="1">
      <c r="A203" s="21" t="s">
        <v>114</v>
      </c>
      <c r="B203" s="97" t="s">
        <v>60</v>
      </c>
      <c r="C203" s="426" t="s">
        <v>217</v>
      </c>
      <c r="D203" s="52" t="s">
        <v>5</v>
      </c>
      <c r="E203" s="95" t="s">
        <v>12</v>
      </c>
      <c r="F203" s="133" t="s">
        <v>16</v>
      </c>
      <c r="G203" s="133" t="s">
        <v>16</v>
      </c>
      <c r="H203" s="133" t="s">
        <v>16</v>
      </c>
      <c r="I203" s="133" t="s">
        <v>16</v>
      </c>
      <c r="J203" s="54">
        <v>271.8</v>
      </c>
      <c r="K203" s="145" t="str">
        <f t="shared" si="26"/>
        <v>t</v>
      </c>
      <c r="L203" s="36">
        <v>2</v>
      </c>
      <c r="M203" s="38">
        <v>77.6</v>
      </c>
      <c r="N203" s="39" t="s">
        <v>7</v>
      </c>
      <c r="O203" s="290">
        <v>0.04006</v>
      </c>
      <c r="P203" s="145" t="str">
        <f t="shared" si="27"/>
        <v>TJ/t</v>
      </c>
      <c r="Q203" s="40" t="s">
        <v>161</v>
      </c>
      <c r="R203" s="36" t="s">
        <v>7</v>
      </c>
      <c r="S203" s="153">
        <v>1</v>
      </c>
      <c r="T203" s="153" t="s">
        <v>16</v>
      </c>
      <c r="U203" s="41">
        <v>844.9</v>
      </c>
      <c r="V203" s="143" t="str">
        <f>IF(U203="","",IF($U$203+$U$204&lt;=50000,"A",IF($U$203+$U$204&lt;=500000,"B",IF($U$203+$U$204&gt;500000,"C"))))</f>
        <v>A</v>
      </c>
      <c r="W203" s="259" t="str">
        <f>IF(U203="","",IF($U$203+$U$204&lt;=25000,"TAIP","NE"))</f>
        <v>TAIP</v>
      </c>
    </row>
    <row r="204" spans="1:23" ht="30" customHeight="1">
      <c r="A204" s="21" t="s">
        <v>114</v>
      </c>
      <c r="B204" s="289" t="s">
        <v>60</v>
      </c>
      <c r="C204" s="432" t="s">
        <v>217</v>
      </c>
      <c r="D204" s="80" t="s">
        <v>5</v>
      </c>
      <c r="E204" s="95" t="s">
        <v>30</v>
      </c>
      <c r="F204" s="133" t="s">
        <v>16</v>
      </c>
      <c r="G204" s="133" t="s">
        <v>16</v>
      </c>
      <c r="H204" s="133" t="s">
        <v>16</v>
      </c>
      <c r="I204" s="133" t="s">
        <v>16</v>
      </c>
      <c r="J204" s="54">
        <v>2.1</v>
      </c>
      <c r="K204" s="145" t="str">
        <f t="shared" si="26"/>
        <v>t</v>
      </c>
      <c r="L204" s="36">
        <v>2</v>
      </c>
      <c r="M204" s="38">
        <v>77.4</v>
      </c>
      <c r="N204" s="39" t="s">
        <v>7</v>
      </c>
      <c r="O204" s="37">
        <v>0.03857</v>
      </c>
      <c r="P204" s="145" t="str">
        <f t="shared" si="27"/>
        <v>TJ/t</v>
      </c>
      <c r="Q204" s="40" t="s">
        <v>161</v>
      </c>
      <c r="R204" s="36" t="s">
        <v>7</v>
      </c>
      <c r="S204" s="153">
        <v>1</v>
      </c>
      <c r="T204" s="153" t="s">
        <v>16</v>
      </c>
      <c r="U204" s="41">
        <v>6.3</v>
      </c>
      <c r="V204" s="143" t="str">
        <f>IF(U204="","",IF($U$203+$U$204&lt;=50000,"A",IF($U$203+$U$204&lt;=500000,"B",IF($U$203+$U$204&gt;500000,"C"))))</f>
        <v>A</v>
      </c>
      <c r="W204" s="259" t="str">
        <f>IF(U204="","",IF($U$203+$U$204&lt;=25000,"TAIP","NE"))</f>
        <v>TAIP</v>
      </c>
    </row>
    <row r="205" spans="1:23" ht="30" customHeight="1">
      <c r="A205" s="21" t="s">
        <v>114</v>
      </c>
      <c r="B205" s="289" t="s">
        <v>60</v>
      </c>
      <c r="C205" s="432" t="s">
        <v>217</v>
      </c>
      <c r="D205" s="80" t="s">
        <v>5</v>
      </c>
      <c r="E205" s="95" t="s">
        <v>159</v>
      </c>
      <c r="F205" s="133" t="s">
        <v>16</v>
      </c>
      <c r="G205" s="133" t="s">
        <v>16</v>
      </c>
      <c r="H205" s="133" t="s">
        <v>16</v>
      </c>
      <c r="I205" s="133" t="s">
        <v>16</v>
      </c>
      <c r="J205" s="54">
        <v>14728.88</v>
      </c>
      <c r="K205" s="145" t="str">
        <f t="shared" si="26"/>
        <v>t</v>
      </c>
      <c r="L205" s="36">
        <v>2</v>
      </c>
      <c r="M205" s="38">
        <v>0</v>
      </c>
      <c r="N205" s="39" t="s">
        <v>7</v>
      </c>
      <c r="O205" s="37">
        <v>0.0156</v>
      </c>
      <c r="P205" s="145" t="str">
        <f t="shared" si="27"/>
        <v>TJ/t</v>
      </c>
      <c r="Q205" s="40" t="s">
        <v>161</v>
      </c>
      <c r="R205" s="36" t="s">
        <v>8</v>
      </c>
      <c r="S205" s="153">
        <v>1</v>
      </c>
      <c r="T205" s="153">
        <v>1</v>
      </c>
      <c r="U205" s="41">
        <v>0</v>
      </c>
      <c r="V205" s="143" t="str">
        <f>IF(U205="","",IF($U$203+$U$204&lt;=50000,"A",IF($U$203+$U$204&lt;=500000,"B",IF($U$203+$U$204&gt;500000,"C"))))</f>
        <v>A</v>
      </c>
      <c r="W205" s="259" t="str">
        <f>IF(U205="","",IF($U$203+$U$204&lt;=25000,"TAIP","NE"))</f>
        <v>TAIP</v>
      </c>
    </row>
    <row r="206" spans="1:23" ht="30" customHeight="1">
      <c r="A206" s="21" t="s">
        <v>114</v>
      </c>
      <c r="B206" s="111" t="s">
        <v>105</v>
      </c>
      <c r="C206" s="433" t="s">
        <v>300</v>
      </c>
      <c r="D206" s="348" t="s">
        <v>5</v>
      </c>
      <c r="E206" s="68" t="s">
        <v>6</v>
      </c>
      <c r="F206" s="134" t="s">
        <v>16</v>
      </c>
      <c r="G206" s="134" t="s">
        <v>16</v>
      </c>
      <c r="H206" s="134" t="s">
        <v>16</v>
      </c>
      <c r="I206" s="134" t="s">
        <v>16</v>
      </c>
      <c r="J206" s="44">
        <v>25923830</v>
      </c>
      <c r="K206" s="146" t="str">
        <f t="shared" si="26"/>
        <v>Nm3</v>
      </c>
      <c r="L206" s="45">
        <v>3</v>
      </c>
      <c r="M206" s="47">
        <v>55.23</v>
      </c>
      <c r="N206" s="48" t="s">
        <v>7</v>
      </c>
      <c r="O206" s="46">
        <v>3.349E-05</v>
      </c>
      <c r="P206" s="146" t="str">
        <f t="shared" si="27"/>
        <v>TJ/Nm3</v>
      </c>
      <c r="Q206" s="49" t="s">
        <v>161</v>
      </c>
      <c r="R206" s="45" t="s">
        <v>7</v>
      </c>
      <c r="S206" s="154">
        <v>1</v>
      </c>
      <c r="T206" s="154" t="s">
        <v>16</v>
      </c>
      <c r="U206" s="50">
        <v>47950.1</v>
      </c>
      <c r="V206" s="127" t="str">
        <f>IF(U206="","",IF($U$206+$U$207&lt;=50000,"A",IF($U$206+$U$207&lt;=500000,"B",IF($U$206+$U$207&gt;500000,"C"))))</f>
        <v>A</v>
      </c>
      <c r="W206" s="245" t="str">
        <f>IF(U206="","",IF($U$206+$U$207&lt;=25000,"TAIP","NE"))</f>
        <v>NE</v>
      </c>
    </row>
    <row r="207" spans="1:23" ht="30" customHeight="1">
      <c r="A207" s="21" t="s">
        <v>114</v>
      </c>
      <c r="B207" s="263" t="s">
        <v>105</v>
      </c>
      <c r="C207" s="434" t="s">
        <v>300</v>
      </c>
      <c r="D207" s="59" t="s">
        <v>5</v>
      </c>
      <c r="E207" s="68" t="s">
        <v>49</v>
      </c>
      <c r="F207" s="134">
        <v>5284.06</v>
      </c>
      <c r="G207" s="134">
        <v>5284.06</v>
      </c>
      <c r="H207" s="134" t="s">
        <v>16</v>
      </c>
      <c r="I207" s="134" t="s">
        <v>16</v>
      </c>
      <c r="J207" s="44" t="s">
        <v>16</v>
      </c>
      <c r="K207" s="146" t="str">
        <f t="shared" si="26"/>
        <v>t</v>
      </c>
      <c r="L207" s="45">
        <v>3</v>
      </c>
      <c r="M207" s="47">
        <v>72.89</v>
      </c>
      <c r="N207" s="48" t="s">
        <v>7</v>
      </c>
      <c r="O207" s="46">
        <v>0.04307</v>
      </c>
      <c r="P207" s="146" t="str">
        <f t="shared" si="27"/>
        <v>TJ/t</v>
      </c>
      <c r="Q207" s="49" t="s">
        <v>161</v>
      </c>
      <c r="R207" s="45" t="s">
        <v>7</v>
      </c>
      <c r="S207" s="154">
        <v>1</v>
      </c>
      <c r="T207" s="154" t="s">
        <v>16</v>
      </c>
      <c r="U207" s="50">
        <v>0</v>
      </c>
      <c r="V207" s="127" t="str">
        <f>IF(U207="","",IF($U$206+$U$207&lt;=50000,"A",IF($U$206+$U$207&lt;=500000,"B",IF($U$206+$U$207&gt;500000,"C"))))</f>
        <v>A</v>
      </c>
      <c r="W207" s="245" t="str">
        <f>IF(U207="","",IF($U$206+$U$207&lt;=25000,"TAIP","NE"))</f>
        <v>NE</v>
      </c>
    </row>
    <row r="208" spans="1:23" ht="30" customHeight="1">
      <c r="A208" s="21" t="s">
        <v>114</v>
      </c>
      <c r="B208" s="112" t="s">
        <v>105</v>
      </c>
      <c r="C208" s="435" t="s">
        <v>300</v>
      </c>
      <c r="D208" s="349" t="s">
        <v>5</v>
      </c>
      <c r="E208" s="68" t="s">
        <v>159</v>
      </c>
      <c r="F208" s="134">
        <v>0</v>
      </c>
      <c r="G208" s="134">
        <v>22530.19</v>
      </c>
      <c r="H208" s="134">
        <v>22530.19</v>
      </c>
      <c r="I208" s="134">
        <v>0</v>
      </c>
      <c r="J208" s="44">
        <v>22530.19</v>
      </c>
      <c r="K208" s="146" t="str">
        <f t="shared" si="26"/>
        <v>t</v>
      </c>
      <c r="L208" s="45">
        <v>3</v>
      </c>
      <c r="M208" s="47">
        <v>0</v>
      </c>
      <c r="N208" s="48" t="s">
        <v>16</v>
      </c>
      <c r="O208" s="46">
        <v>0.01133</v>
      </c>
      <c r="P208" s="146" t="str">
        <f t="shared" si="27"/>
        <v>TJ/t</v>
      </c>
      <c r="Q208" s="49" t="s">
        <v>161</v>
      </c>
      <c r="R208" s="45">
        <v>3</v>
      </c>
      <c r="S208" s="154">
        <v>1</v>
      </c>
      <c r="T208" s="154" t="s">
        <v>16</v>
      </c>
      <c r="U208" s="50">
        <v>0</v>
      </c>
      <c r="V208" s="127" t="str">
        <f>IF(U208="","",IF($U$206+$U$207&lt;=50000,"A",IF($U$206+$U$207&lt;=500000,"B",IF($U$206+$U$207&gt;500000,"C"))))</f>
        <v>A</v>
      </c>
      <c r="W208" s="245" t="str">
        <f>IF(U208="","",IF($U$206+$U$207&lt;=25000,"TAIP","NE"))</f>
        <v>NE</v>
      </c>
    </row>
    <row r="209" spans="1:23" ht="30" customHeight="1">
      <c r="A209" s="21" t="s">
        <v>114</v>
      </c>
      <c r="B209" s="113" t="s">
        <v>223</v>
      </c>
      <c r="C209" s="425" t="s">
        <v>222</v>
      </c>
      <c r="D209" s="80" t="s">
        <v>5</v>
      </c>
      <c r="E209" s="95" t="s">
        <v>6</v>
      </c>
      <c r="F209" s="133" t="s">
        <v>16</v>
      </c>
      <c r="G209" s="133" t="s">
        <v>16</v>
      </c>
      <c r="H209" s="133" t="s">
        <v>16</v>
      </c>
      <c r="I209" s="133" t="s">
        <v>16</v>
      </c>
      <c r="J209" s="54">
        <v>2771650</v>
      </c>
      <c r="K209" s="145" t="str">
        <f t="shared" si="26"/>
        <v>Nm3</v>
      </c>
      <c r="L209" s="36">
        <v>2</v>
      </c>
      <c r="M209" s="38">
        <v>56.9</v>
      </c>
      <c r="N209" s="39" t="s">
        <v>7</v>
      </c>
      <c r="O209" s="37">
        <v>3.349E-05</v>
      </c>
      <c r="P209" s="145" t="str">
        <f t="shared" si="27"/>
        <v>TJ/Nm3</v>
      </c>
      <c r="Q209" s="40" t="s">
        <v>162</v>
      </c>
      <c r="R209" s="36" t="s">
        <v>7</v>
      </c>
      <c r="S209" s="153">
        <v>1</v>
      </c>
      <c r="T209" s="153" t="s">
        <v>16</v>
      </c>
      <c r="U209" s="41">
        <v>5281.6</v>
      </c>
      <c r="V209" s="128" t="str">
        <f>IF(U209="","",IF($U$209+$U$210&lt;=50000,"A",IF($U$209+$U$210&lt;=500000,"B",IF($U$209+$U$210&gt;500000,"C"))))</f>
        <v>A</v>
      </c>
      <c r="W209" s="246" t="str">
        <f>IF(U209="","",IF($U$209+$U$210&lt;=25000,"TAIP","NE"))</f>
        <v>TAIP</v>
      </c>
    </row>
    <row r="210" spans="1:23" ht="30" customHeight="1" thickBot="1">
      <c r="A210" s="22" t="s">
        <v>114</v>
      </c>
      <c r="B210" s="295" t="s">
        <v>224</v>
      </c>
      <c r="C210" s="436" t="s">
        <v>222</v>
      </c>
      <c r="D210" s="108" t="s">
        <v>5</v>
      </c>
      <c r="E210" s="109" t="s">
        <v>25</v>
      </c>
      <c r="F210" s="137" t="s">
        <v>16</v>
      </c>
      <c r="G210" s="137" t="s">
        <v>16</v>
      </c>
      <c r="H210" s="137" t="s">
        <v>16</v>
      </c>
      <c r="I210" s="137" t="s">
        <v>16</v>
      </c>
      <c r="J210" s="63">
        <v>18.38</v>
      </c>
      <c r="K210" s="147" t="str">
        <f t="shared" si="26"/>
        <v>t</v>
      </c>
      <c r="L210" s="110" t="s">
        <v>16</v>
      </c>
      <c r="M210" s="64">
        <v>72.89</v>
      </c>
      <c r="N210" s="65" t="s">
        <v>7</v>
      </c>
      <c r="O210" s="119">
        <v>0.04307</v>
      </c>
      <c r="P210" s="147" t="str">
        <f t="shared" si="27"/>
        <v>TJ/t</v>
      </c>
      <c r="Q210" s="66" t="s">
        <v>162</v>
      </c>
      <c r="R210" s="110" t="s">
        <v>7</v>
      </c>
      <c r="S210" s="155">
        <v>1</v>
      </c>
      <c r="T210" s="155" t="s">
        <v>16</v>
      </c>
      <c r="U210" s="67">
        <v>57.7</v>
      </c>
      <c r="V210" s="253" t="str">
        <f>IF(U210="","",IF($U$209+$U$210&lt;=50000,"A",IF($U$209+$U$210&lt;=500000,"B",IF($U$209+$U$210&gt;500000,"C"))))</f>
        <v>A</v>
      </c>
      <c r="W210" s="254" t="str">
        <f>IF(U210="","",IF($U$209+$U$210&lt;=25000,"TAIP","NE"))</f>
        <v>TAIP</v>
      </c>
    </row>
    <row r="211" spans="1:23" ht="30" customHeight="1">
      <c r="A211" s="23" t="s">
        <v>115</v>
      </c>
      <c r="B211" s="120" t="s">
        <v>61</v>
      </c>
      <c r="C211" s="437" t="s">
        <v>165</v>
      </c>
      <c r="D211" s="27" t="s">
        <v>5</v>
      </c>
      <c r="E211" s="28" t="s">
        <v>6</v>
      </c>
      <c r="F211" s="129" t="s">
        <v>16</v>
      </c>
      <c r="G211" s="129" t="s">
        <v>16</v>
      </c>
      <c r="H211" s="129" t="s">
        <v>16</v>
      </c>
      <c r="I211" s="129" t="s">
        <v>16</v>
      </c>
      <c r="J211" s="29">
        <v>13522834</v>
      </c>
      <c r="K211" s="144" t="str">
        <f t="shared" si="26"/>
        <v>Nm3</v>
      </c>
      <c r="L211" s="30">
        <v>2</v>
      </c>
      <c r="M211" s="32">
        <v>55.1651</v>
      </c>
      <c r="N211" s="33">
        <v>3</v>
      </c>
      <c r="O211" s="31">
        <v>3.3707E-05</v>
      </c>
      <c r="P211" s="144" t="str">
        <f t="shared" si="27"/>
        <v>TJ/Nm3</v>
      </c>
      <c r="Q211" s="34" t="s">
        <v>161</v>
      </c>
      <c r="R211" s="30">
        <v>3</v>
      </c>
      <c r="S211" s="152">
        <v>1</v>
      </c>
      <c r="T211" s="152">
        <v>0</v>
      </c>
      <c r="U211" s="35">
        <v>25145.034028836835</v>
      </c>
      <c r="V211" s="243" t="str">
        <f>IF(U211="","",IF($U$211&lt;=50000,"A",IF($U$211&lt;=500000,"B",IF($U$211&gt;500000,"C"))))</f>
        <v>A</v>
      </c>
      <c r="W211" s="244" t="str">
        <f>IF(U211="","",IF($U$211&lt;=25000,"TAIP","NE"))</f>
        <v>NE</v>
      </c>
    </row>
    <row r="212" spans="1:23" ht="30" customHeight="1">
      <c r="A212" s="24" t="s">
        <v>115</v>
      </c>
      <c r="B212" s="106" t="s">
        <v>62</v>
      </c>
      <c r="C212" s="406" t="s">
        <v>158</v>
      </c>
      <c r="D212" s="52" t="s">
        <v>5</v>
      </c>
      <c r="E212" s="95" t="s">
        <v>6</v>
      </c>
      <c r="F212" s="133" t="s">
        <v>16</v>
      </c>
      <c r="G212" s="133" t="s">
        <v>16</v>
      </c>
      <c r="H212" s="133" t="s">
        <v>16</v>
      </c>
      <c r="I212" s="133" t="s">
        <v>16</v>
      </c>
      <c r="J212" s="54">
        <v>12360695</v>
      </c>
      <c r="K212" s="145" t="str">
        <f t="shared" si="26"/>
        <v>Nm3</v>
      </c>
      <c r="L212" s="36">
        <v>2</v>
      </c>
      <c r="M212" s="38">
        <v>55.1725</v>
      </c>
      <c r="N212" s="39">
        <v>3</v>
      </c>
      <c r="O212" s="37">
        <v>3.3719E-05</v>
      </c>
      <c r="P212" s="145" t="str">
        <f t="shared" si="27"/>
        <v>TJ/Nm3</v>
      </c>
      <c r="Q212" s="40" t="s">
        <v>161</v>
      </c>
      <c r="R212" s="36">
        <v>3</v>
      </c>
      <c r="S212" s="153">
        <v>1</v>
      </c>
      <c r="T212" s="153">
        <v>0</v>
      </c>
      <c r="U212" s="41">
        <v>22995.36143116161</v>
      </c>
      <c r="V212" s="128" t="str">
        <f>IF(U212="","",IF($U$212+$U$213+$U$214&lt;=50000,"A",IF($U$212+$U$213+$U$214&lt;=500000,"B",IF($U$212+$U$213+$U$214&gt;500000,"C"))))</f>
        <v>A</v>
      </c>
      <c r="W212" s="246" t="str">
        <f>IF(U212="","",IF($U$212+$U$213+$U$214&lt;=25000,"TAIP","NE"))</f>
        <v>TAIP</v>
      </c>
    </row>
    <row r="213" spans="1:23" ht="30" customHeight="1">
      <c r="A213" s="24" t="s">
        <v>115</v>
      </c>
      <c r="B213" s="113" t="s">
        <v>62</v>
      </c>
      <c r="C213" s="407" t="s">
        <v>158</v>
      </c>
      <c r="D213" s="80" t="s">
        <v>5</v>
      </c>
      <c r="E213" s="95" t="s">
        <v>159</v>
      </c>
      <c r="F213" s="131" t="s">
        <v>16</v>
      </c>
      <c r="G213" s="131" t="s">
        <v>16</v>
      </c>
      <c r="H213" s="131" t="s">
        <v>16</v>
      </c>
      <c r="I213" s="131" t="s">
        <v>16</v>
      </c>
      <c r="J213" s="54">
        <v>44608.667499999996</v>
      </c>
      <c r="K213" s="145" t="str">
        <f t="shared" si="26"/>
        <v>t</v>
      </c>
      <c r="L213" s="36">
        <v>2</v>
      </c>
      <c r="M213" s="38">
        <v>0</v>
      </c>
      <c r="N213" s="39" t="s">
        <v>7</v>
      </c>
      <c r="O213" s="37">
        <v>0.0156</v>
      </c>
      <c r="P213" s="145" t="str">
        <f t="shared" si="27"/>
        <v>TJ/t</v>
      </c>
      <c r="Q213" s="40" t="s">
        <v>161</v>
      </c>
      <c r="R213" s="36" t="s">
        <v>7</v>
      </c>
      <c r="S213" s="153">
        <v>1</v>
      </c>
      <c r="T213" s="153">
        <v>1</v>
      </c>
      <c r="U213" s="41">
        <v>0</v>
      </c>
      <c r="V213" s="128" t="str">
        <f>IF(U213="","",IF($U$212+$U$213+$U$214&lt;=50000,"A",IF($U$212+$U$213+$U$214&lt;=500000,"B",IF($U$212+$U$213+$U$214&gt;500000,"C"))))</f>
        <v>A</v>
      </c>
      <c r="W213" s="246" t="str">
        <f>IF(U213="","",IF($U$212+$U$213+$U$214&lt;=25000,"TAIP","NE"))</f>
        <v>TAIP</v>
      </c>
    </row>
    <row r="214" spans="1:23" ht="30" customHeight="1">
      <c r="A214" s="24" t="s">
        <v>115</v>
      </c>
      <c r="B214" s="115" t="s">
        <v>62</v>
      </c>
      <c r="C214" s="408" t="s">
        <v>158</v>
      </c>
      <c r="D214" s="57" t="s">
        <v>5</v>
      </c>
      <c r="E214" s="95" t="s">
        <v>160</v>
      </c>
      <c r="F214" s="131" t="s">
        <v>16</v>
      </c>
      <c r="G214" s="131" t="s">
        <v>16</v>
      </c>
      <c r="H214" s="131" t="s">
        <v>16</v>
      </c>
      <c r="I214" s="131" t="s">
        <v>16</v>
      </c>
      <c r="J214" s="54">
        <v>113.523</v>
      </c>
      <c r="K214" s="145" t="str">
        <f t="shared" si="26"/>
        <v>t</v>
      </c>
      <c r="L214" s="36">
        <v>2</v>
      </c>
      <c r="M214" s="38">
        <v>0</v>
      </c>
      <c r="N214" s="39" t="s">
        <v>7</v>
      </c>
      <c r="O214" s="37">
        <v>1.74E-05</v>
      </c>
      <c r="P214" s="145" t="str">
        <f t="shared" si="27"/>
        <v>TJ/t</v>
      </c>
      <c r="Q214" s="40" t="s">
        <v>161</v>
      </c>
      <c r="R214" s="36" t="s">
        <v>7</v>
      </c>
      <c r="S214" s="153">
        <v>1</v>
      </c>
      <c r="T214" s="153">
        <v>1</v>
      </c>
      <c r="U214" s="41">
        <v>0</v>
      </c>
      <c r="V214" s="128" t="str">
        <f>IF(U214="","",IF($U$212+$U$213+$U$214&lt;=50000,"A",IF($U$212+$U$213+$U$214&lt;=500000,"B",IF($U$212+$U$213+$U$214&gt;500000,"C"))))</f>
        <v>A</v>
      </c>
      <c r="W214" s="246" t="str">
        <f>IF(U214="","",IF($U$212+$U$213+$U$214&lt;=25000,"TAIP","NE"))</f>
        <v>TAIP</v>
      </c>
    </row>
    <row r="215" spans="1:23" ht="30" customHeight="1">
      <c r="A215" s="24" t="s">
        <v>115</v>
      </c>
      <c r="B215" s="124" t="s">
        <v>63</v>
      </c>
      <c r="C215" s="438" t="s">
        <v>166</v>
      </c>
      <c r="D215" s="59" t="s">
        <v>5</v>
      </c>
      <c r="E215" s="111" t="s">
        <v>6</v>
      </c>
      <c r="F215" s="159" t="s">
        <v>16</v>
      </c>
      <c r="G215" s="159" t="s">
        <v>16</v>
      </c>
      <c r="H215" s="159" t="s">
        <v>16</v>
      </c>
      <c r="I215" s="159" t="s">
        <v>16</v>
      </c>
      <c r="J215" s="160">
        <v>2199656</v>
      </c>
      <c r="K215" s="146" t="str">
        <f t="shared" si="26"/>
        <v>Nm3</v>
      </c>
      <c r="L215" s="45">
        <v>2</v>
      </c>
      <c r="M215" s="47">
        <v>55.23</v>
      </c>
      <c r="N215" s="48" t="s">
        <v>7</v>
      </c>
      <c r="O215" s="46">
        <v>3.349E-05</v>
      </c>
      <c r="P215" s="146" t="str">
        <f t="shared" si="27"/>
        <v>TJ/Nm3</v>
      </c>
      <c r="Q215" s="49" t="s">
        <v>161</v>
      </c>
      <c r="R215" s="45" t="s">
        <v>7</v>
      </c>
      <c r="S215" s="154">
        <v>1</v>
      </c>
      <c r="T215" s="154">
        <v>0</v>
      </c>
      <c r="U215" s="50">
        <v>4068.599659471199</v>
      </c>
      <c r="V215" s="127" t="str">
        <f>IF(U215="","",IF($U$215&lt;=50000,"A",IF($U$215&lt;=500000,"B",IF($U$215&gt;500000,"C"))))</f>
        <v>A</v>
      </c>
      <c r="W215" s="245" t="str">
        <f>IF(U215="","",IF($U$215&lt;=25000,"TAIP","NE"))</f>
        <v>TAIP</v>
      </c>
    </row>
    <row r="216" spans="1:23" ht="30" customHeight="1">
      <c r="A216" s="24" t="s">
        <v>115</v>
      </c>
      <c r="B216" s="106" t="s">
        <v>64</v>
      </c>
      <c r="C216" s="406" t="s">
        <v>167</v>
      </c>
      <c r="D216" s="52" t="s">
        <v>5</v>
      </c>
      <c r="E216" s="95" t="s">
        <v>12</v>
      </c>
      <c r="F216" s="131" t="s">
        <v>16</v>
      </c>
      <c r="G216" s="131" t="s">
        <v>16</v>
      </c>
      <c r="H216" s="131" t="s">
        <v>16</v>
      </c>
      <c r="I216" s="131" t="s">
        <v>16</v>
      </c>
      <c r="J216" s="54">
        <v>1079</v>
      </c>
      <c r="K216" s="145" t="str">
        <f t="shared" si="26"/>
        <v>t</v>
      </c>
      <c r="L216" s="36">
        <v>2</v>
      </c>
      <c r="M216" s="38">
        <v>77.6</v>
      </c>
      <c r="N216" s="39" t="s">
        <v>7</v>
      </c>
      <c r="O216" s="37">
        <v>0.04006</v>
      </c>
      <c r="P216" s="145" t="str">
        <f t="shared" si="27"/>
        <v>TJ/t</v>
      </c>
      <c r="Q216" s="40" t="s">
        <v>161</v>
      </c>
      <c r="R216" s="36" t="s">
        <v>7</v>
      </c>
      <c r="S216" s="153">
        <v>1</v>
      </c>
      <c r="T216" s="153">
        <v>0</v>
      </c>
      <c r="U216" s="41">
        <v>3354.239824</v>
      </c>
      <c r="V216" s="128" t="str">
        <f>IF(U216="","",IF($U$216+$U$217&lt;=50000,"A",IF($U$216+$U$217&lt;=500000,"B",IF($U$216+$U$217&gt;500000,"C"))))</f>
        <v>A</v>
      </c>
      <c r="W216" s="246" t="str">
        <f>IF(U216="","",IF($U$216+$U$217&lt;=25000,"TAIP","NE"))</f>
        <v>TAIP</v>
      </c>
    </row>
    <row r="217" spans="1:23" ht="30" customHeight="1">
      <c r="A217" s="24" t="s">
        <v>115</v>
      </c>
      <c r="B217" s="115" t="s">
        <v>64</v>
      </c>
      <c r="C217" s="408" t="s">
        <v>167</v>
      </c>
      <c r="D217" s="57" t="s">
        <v>5</v>
      </c>
      <c r="E217" s="95" t="s">
        <v>159</v>
      </c>
      <c r="F217" s="131" t="s">
        <v>16</v>
      </c>
      <c r="G217" s="131" t="s">
        <v>16</v>
      </c>
      <c r="H217" s="131" t="s">
        <v>16</v>
      </c>
      <c r="I217" s="131" t="s">
        <v>16</v>
      </c>
      <c r="J217" s="54">
        <v>48046.901</v>
      </c>
      <c r="K217" s="145" t="str">
        <f t="shared" si="26"/>
        <v>t</v>
      </c>
      <c r="L217" s="36">
        <v>1</v>
      </c>
      <c r="M217" s="38">
        <v>0</v>
      </c>
      <c r="N217" s="39" t="s">
        <v>7</v>
      </c>
      <c r="O217" s="37">
        <v>0.0156</v>
      </c>
      <c r="P217" s="145" t="str">
        <f t="shared" si="27"/>
        <v>TJ/t</v>
      </c>
      <c r="Q217" s="40" t="s">
        <v>161</v>
      </c>
      <c r="R217" s="36" t="s">
        <v>7</v>
      </c>
      <c r="S217" s="153">
        <v>1</v>
      </c>
      <c r="T217" s="153">
        <v>1</v>
      </c>
      <c r="U217" s="41">
        <v>0</v>
      </c>
      <c r="V217" s="128" t="str">
        <f>IF(U217="","",IF($U$216+$U$217&lt;=50000,"A",IF($U$216+$U$217&lt;=500000,"B",IF($U$216+$U$217&gt;500000,"C"))))</f>
        <v>A</v>
      </c>
      <c r="W217" s="246" t="str">
        <f>IF(U217="","",IF($U$216+$U$217&lt;=25000,"TAIP","NE"))</f>
        <v>TAIP</v>
      </c>
    </row>
    <row r="218" spans="1:23" ht="30" customHeight="1">
      <c r="A218" s="24" t="s">
        <v>115</v>
      </c>
      <c r="B218" s="124" t="s">
        <v>66</v>
      </c>
      <c r="C218" s="438" t="s">
        <v>171</v>
      </c>
      <c r="D218" s="59" t="s">
        <v>5</v>
      </c>
      <c r="E218" s="43" t="s">
        <v>6</v>
      </c>
      <c r="F218" s="130" t="s">
        <v>16</v>
      </c>
      <c r="G218" s="130" t="s">
        <v>16</v>
      </c>
      <c r="H218" s="130" t="s">
        <v>16</v>
      </c>
      <c r="I218" s="130" t="s">
        <v>16</v>
      </c>
      <c r="J218" s="44">
        <v>198740</v>
      </c>
      <c r="K218" s="146" t="str">
        <f t="shared" si="26"/>
        <v>Nm3</v>
      </c>
      <c r="L218" s="45">
        <v>4</v>
      </c>
      <c r="M218" s="47">
        <v>55.1331</v>
      </c>
      <c r="N218" s="48" t="s">
        <v>8</v>
      </c>
      <c r="O218" s="46">
        <v>3.36975E-05</v>
      </c>
      <c r="P218" s="146" t="str">
        <f t="shared" si="27"/>
        <v>TJ/Nm3</v>
      </c>
      <c r="Q218" s="49" t="s">
        <v>161</v>
      </c>
      <c r="R218" s="45">
        <v>3</v>
      </c>
      <c r="S218" s="154">
        <v>1</v>
      </c>
      <c r="T218" s="154">
        <v>0</v>
      </c>
      <c r="U218" s="50">
        <v>369.228639427065</v>
      </c>
      <c r="V218" s="127" t="str">
        <f>IF(U218="","",IF($U$218+$U$219&lt;=50000,"A",IF($U$218+$U$219&lt;=500000,"B",IF($U$218+$U$219&gt;500000,"C"))))</f>
        <v>A</v>
      </c>
      <c r="W218" s="245" t="str">
        <f>IF(U218="","",IF($U$218+$U$219&lt;=25000,"TAIP","NE"))</f>
        <v>TAIP</v>
      </c>
    </row>
    <row r="219" spans="1:23" ht="30" customHeight="1">
      <c r="A219" s="24" t="s">
        <v>115</v>
      </c>
      <c r="B219" s="117" t="s">
        <v>66</v>
      </c>
      <c r="C219" s="439" t="s">
        <v>171</v>
      </c>
      <c r="D219" s="349" t="s">
        <v>5</v>
      </c>
      <c r="E219" s="43" t="s">
        <v>172</v>
      </c>
      <c r="F219" s="130" t="s">
        <v>16</v>
      </c>
      <c r="G219" s="130" t="s">
        <v>16</v>
      </c>
      <c r="H219" s="130" t="s">
        <v>16</v>
      </c>
      <c r="I219" s="130" t="s">
        <v>16</v>
      </c>
      <c r="J219" s="44">
        <v>1541.08</v>
      </c>
      <c r="K219" s="146" t="str">
        <f t="shared" si="26"/>
        <v>t</v>
      </c>
      <c r="L219" s="45" t="s">
        <v>16</v>
      </c>
      <c r="M219" s="47">
        <v>0</v>
      </c>
      <c r="N219" s="48" t="s">
        <v>16</v>
      </c>
      <c r="O219" s="46">
        <v>0.0156</v>
      </c>
      <c r="P219" s="146" t="str">
        <f t="shared" si="27"/>
        <v>TJ/t</v>
      </c>
      <c r="Q219" s="49" t="s">
        <v>161</v>
      </c>
      <c r="R219" s="45" t="s">
        <v>16</v>
      </c>
      <c r="S219" s="154">
        <v>1</v>
      </c>
      <c r="T219" s="154">
        <v>1</v>
      </c>
      <c r="U219" s="50">
        <v>0</v>
      </c>
      <c r="V219" s="127" t="str">
        <f>IF(U219="","",IF($U$218+$U$219&lt;=50000,"A",IF($U$218+$U$219&lt;=500000,"B",IF($U$218+$U$219&gt;500000,"C"))))</f>
        <v>A</v>
      </c>
      <c r="W219" s="245" t="str">
        <f>IF(U219="","",IF($U$218+$U$219&lt;=25000,"TAIP","NE"))</f>
        <v>TAIP</v>
      </c>
    </row>
    <row r="220" spans="1:23" ht="30" customHeight="1">
      <c r="A220" s="24" t="s">
        <v>115</v>
      </c>
      <c r="B220" s="164" t="s">
        <v>67</v>
      </c>
      <c r="C220" s="440" t="s">
        <v>173</v>
      </c>
      <c r="D220" s="163" t="s">
        <v>176</v>
      </c>
      <c r="E220" s="165" t="s">
        <v>16</v>
      </c>
      <c r="F220" s="166" t="s">
        <v>16</v>
      </c>
      <c r="G220" s="166" t="s">
        <v>16</v>
      </c>
      <c r="H220" s="166" t="s">
        <v>16</v>
      </c>
      <c r="I220" s="166" t="s">
        <v>16</v>
      </c>
      <c r="J220" s="167" t="s">
        <v>16</v>
      </c>
      <c r="K220" s="168" t="str">
        <f t="shared" si="26"/>
        <v>-</v>
      </c>
      <c r="L220" s="169" t="s">
        <v>16</v>
      </c>
      <c r="M220" s="171" t="s">
        <v>16</v>
      </c>
      <c r="N220" s="172" t="s">
        <v>16</v>
      </c>
      <c r="O220" s="170" t="s">
        <v>16</v>
      </c>
      <c r="P220" s="168" t="str">
        <f t="shared" si="27"/>
        <v>-</v>
      </c>
      <c r="Q220" s="173" t="s">
        <v>342</v>
      </c>
      <c r="R220" s="169" t="s">
        <v>16</v>
      </c>
      <c r="S220" s="174" t="s">
        <v>16</v>
      </c>
      <c r="T220" s="174" t="s">
        <v>16</v>
      </c>
      <c r="U220" s="175">
        <v>0</v>
      </c>
      <c r="V220" s="176" t="str">
        <f>IF(U220="","",IF(U220&lt;=50000,"A",IF(U220&lt;=500000,"B",IF(U220&gt;500000,"C"))))</f>
        <v>A</v>
      </c>
      <c r="W220" s="247" t="str">
        <f>IF(U220="","",IF(U220&lt;=25000,"TAIP","NE"))</f>
        <v>TAIP</v>
      </c>
    </row>
    <row r="221" spans="1:23" ht="30" customHeight="1">
      <c r="A221" s="24" t="s">
        <v>115</v>
      </c>
      <c r="B221" s="121" t="s">
        <v>68</v>
      </c>
      <c r="C221" s="441" t="s">
        <v>168</v>
      </c>
      <c r="D221" s="45" t="s">
        <v>5</v>
      </c>
      <c r="E221" s="43" t="s">
        <v>340</v>
      </c>
      <c r="F221" s="130" t="s">
        <v>16</v>
      </c>
      <c r="G221" s="130" t="s">
        <v>16</v>
      </c>
      <c r="H221" s="130">
        <v>12325.5</v>
      </c>
      <c r="I221" s="130" t="s">
        <v>16</v>
      </c>
      <c r="J221" s="44">
        <v>12325.5</v>
      </c>
      <c r="K221" s="146" t="str">
        <f t="shared" si="26"/>
        <v>t</v>
      </c>
      <c r="L221" s="45">
        <v>2</v>
      </c>
      <c r="M221" s="47">
        <v>0</v>
      </c>
      <c r="N221" s="48" t="s">
        <v>16</v>
      </c>
      <c r="O221" s="46">
        <v>0.008492578231</v>
      </c>
      <c r="P221" s="146" t="str">
        <f t="shared" si="27"/>
        <v>TJ/t</v>
      </c>
      <c r="Q221" s="49" t="s">
        <v>162</v>
      </c>
      <c r="R221" s="45">
        <v>3</v>
      </c>
      <c r="S221" s="154">
        <v>1</v>
      </c>
      <c r="T221" s="154">
        <v>1</v>
      </c>
      <c r="U221" s="50">
        <v>0</v>
      </c>
      <c r="V221" s="127" t="str">
        <f>IF(U221="","",IF(U221&lt;=50000,"A",IF(U221&lt;=500000,"B",IF(U221&gt;500000,"C"))))</f>
        <v>A</v>
      </c>
      <c r="W221" s="245" t="str">
        <f>IF(U221="","",IF(U221&lt;=25000,"TAIP","NE"))</f>
        <v>TAIP</v>
      </c>
    </row>
    <row r="222" spans="1:23" ht="30" customHeight="1">
      <c r="A222" s="24" t="s">
        <v>115</v>
      </c>
      <c r="B222" s="122" t="s">
        <v>153</v>
      </c>
      <c r="C222" s="424" t="s">
        <v>152</v>
      </c>
      <c r="D222" s="36" t="s">
        <v>5</v>
      </c>
      <c r="E222" s="53" t="s">
        <v>6</v>
      </c>
      <c r="F222" s="131" t="s">
        <v>16</v>
      </c>
      <c r="G222" s="131" t="s">
        <v>16</v>
      </c>
      <c r="H222" s="131" t="s">
        <v>16</v>
      </c>
      <c r="I222" s="131" t="s">
        <v>16</v>
      </c>
      <c r="J222" s="54">
        <v>19023004</v>
      </c>
      <c r="K222" s="145" t="str">
        <f t="shared" si="26"/>
        <v>Nm3</v>
      </c>
      <c r="L222" s="36">
        <v>4</v>
      </c>
      <c r="M222" s="38">
        <v>55.1533</v>
      </c>
      <c r="N222" s="39">
        <v>3</v>
      </c>
      <c r="O222" s="37">
        <v>3.3679E-05</v>
      </c>
      <c r="P222" s="145" t="str">
        <f t="shared" si="27"/>
        <v>TJ/Nm3</v>
      </c>
      <c r="Q222" s="40" t="s">
        <v>161</v>
      </c>
      <c r="R222" s="36">
        <v>3</v>
      </c>
      <c r="S222" s="153">
        <v>1</v>
      </c>
      <c r="T222" s="153">
        <v>0</v>
      </c>
      <c r="U222" s="41">
        <v>35335.381937118065</v>
      </c>
      <c r="V222" s="128" t="str">
        <f>IF(U222="","",IF(U222&lt;=50000,"A",IF(U222&lt;=500000,"B",IF(U222&gt;500000,"C"))))</f>
        <v>A</v>
      </c>
      <c r="W222" s="246" t="str">
        <f>IF(U222="","",IF(U222&lt;=25000,"TAIP","NE"))</f>
        <v>NE</v>
      </c>
    </row>
    <row r="223" spans="1:23" ht="30" customHeight="1">
      <c r="A223" s="24" t="s">
        <v>115</v>
      </c>
      <c r="B223" s="71" t="s">
        <v>143</v>
      </c>
      <c r="C223" s="442" t="s">
        <v>144</v>
      </c>
      <c r="D223" s="42" t="s">
        <v>5</v>
      </c>
      <c r="E223" s="43" t="s">
        <v>6</v>
      </c>
      <c r="F223" s="130" t="s">
        <v>16</v>
      </c>
      <c r="G223" s="130" t="s">
        <v>16</v>
      </c>
      <c r="H223" s="130" t="s">
        <v>16</v>
      </c>
      <c r="I223" s="130" t="s">
        <v>16</v>
      </c>
      <c r="J223" s="44">
        <v>9716360</v>
      </c>
      <c r="K223" s="146" t="str">
        <f t="shared" si="26"/>
        <v>Nm3</v>
      </c>
      <c r="L223" s="45">
        <v>2</v>
      </c>
      <c r="M223" s="47">
        <v>55.23</v>
      </c>
      <c r="N223" s="48" t="s">
        <v>7</v>
      </c>
      <c r="O223" s="46">
        <v>3.349E-05</v>
      </c>
      <c r="P223" s="146" t="str">
        <f t="shared" si="27"/>
        <v>TJ/Nm3</v>
      </c>
      <c r="Q223" s="49" t="s">
        <v>162</v>
      </c>
      <c r="R223" s="45" t="s">
        <v>7</v>
      </c>
      <c r="S223" s="154">
        <v>1</v>
      </c>
      <c r="T223" s="154">
        <v>0</v>
      </c>
      <c r="U223" s="50">
        <v>17971.9</v>
      </c>
      <c r="V223" s="127" t="str">
        <f aca="true" t="shared" si="28" ref="V223:V228">IF(U223="","",IF($U$223+$U$224+$U$225+$U$226+$U$227+$U$228&lt;=50000,"A",IF($U$223+$U$224+$U$225+$U$226+$U$227+$U$228&lt;=500000,"B",IF($U$223+$U$224+$U$225+$U$226+$U$227+$U$228&gt;500000,"C"))))</f>
        <v>A</v>
      </c>
      <c r="W223" s="245" t="str">
        <f aca="true" t="shared" si="29" ref="W223:W228">IF(U223="","",IF($U$223+$U$224+$U$225+$U$226+$U$227+$U$228&lt;=25000,"TAIP","NE"))</f>
        <v>TAIP</v>
      </c>
    </row>
    <row r="224" spans="1:23" ht="30" customHeight="1">
      <c r="A224" s="24" t="s">
        <v>115</v>
      </c>
      <c r="B224" s="124" t="s">
        <v>143</v>
      </c>
      <c r="C224" s="438" t="s">
        <v>144</v>
      </c>
      <c r="D224" s="348" t="s">
        <v>65</v>
      </c>
      <c r="E224" s="43" t="s">
        <v>121</v>
      </c>
      <c r="F224" s="140">
        <v>373.81</v>
      </c>
      <c r="G224" s="140">
        <v>147.38</v>
      </c>
      <c r="H224" s="140">
        <v>4686.97</v>
      </c>
      <c r="I224" s="140">
        <v>4913.4</v>
      </c>
      <c r="J224" s="141">
        <v>4905.93</v>
      </c>
      <c r="K224" s="146" t="str">
        <f t="shared" si="26"/>
        <v>t</v>
      </c>
      <c r="L224" s="45">
        <v>1</v>
      </c>
      <c r="M224" s="47">
        <v>0.415</v>
      </c>
      <c r="N224" s="48">
        <v>1</v>
      </c>
      <c r="O224" s="46" t="s">
        <v>16</v>
      </c>
      <c r="P224" s="146" t="str">
        <f t="shared" si="27"/>
        <v>TJ/t</v>
      </c>
      <c r="Q224" s="49" t="s">
        <v>146</v>
      </c>
      <c r="R224" s="45" t="s">
        <v>16</v>
      </c>
      <c r="S224" s="154">
        <v>0.9919</v>
      </c>
      <c r="T224" s="154">
        <v>0</v>
      </c>
      <c r="U224" s="50">
        <v>2019.5</v>
      </c>
      <c r="V224" s="127" t="str">
        <f t="shared" si="28"/>
        <v>A</v>
      </c>
      <c r="W224" s="245" t="str">
        <f t="shared" si="29"/>
        <v>TAIP</v>
      </c>
    </row>
    <row r="225" spans="1:23" ht="30" customHeight="1">
      <c r="A225" s="24" t="s">
        <v>115</v>
      </c>
      <c r="B225" s="124" t="s">
        <v>143</v>
      </c>
      <c r="C225" s="438" t="s">
        <v>144</v>
      </c>
      <c r="D225" s="59" t="s">
        <v>65</v>
      </c>
      <c r="E225" s="43" t="s">
        <v>122</v>
      </c>
      <c r="F225" s="466">
        <v>416.64</v>
      </c>
      <c r="G225" s="466">
        <v>272.24</v>
      </c>
      <c r="H225" s="466">
        <v>3695.9</v>
      </c>
      <c r="I225" s="466">
        <v>3840.3</v>
      </c>
      <c r="J225" s="468">
        <v>3823.96</v>
      </c>
      <c r="K225" s="464" t="str">
        <f t="shared" si="26"/>
        <v>t</v>
      </c>
      <c r="L225" s="462">
        <v>1</v>
      </c>
      <c r="M225" s="47">
        <v>0.44</v>
      </c>
      <c r="N225" s="48">
        <v>1</v>
      </c>
      <c r="O225" s="477" t="s">
        <v>16</v>
      </c>
      <c r="P225" s="464" t="str">
        <f t="shared" si="27"/>
        <v>TJ/t</v>
      </c>
      <c r="Q225" s="49" t="s">
        <v>146</v>
      </c>
      <c r="R225" s="462" t="s">
        <v>16</v>
      </c>
      <c r="S225" s="154">
        <v>0.9639</v>
      </c>
      <c r="T225" s="154">
        <v>0</v>
      </c>
      <c r="U225" s="50">
        <v>1621.8</v>
      </c>
      <c r="V225" s="127" t="str">
        <f t="shared" si="28"/>
        <v>A</v>
      </c>
      <c r="W225" s="245" t="str">
        <f t="shared" si="29"/>
        <v>TAIP</v>
      </c>
    </row>
    <row r="226" spans="1:23" ht="30" customHeight="1">
      <c r="A226" s="24" t="s">
        <v>115</v>
      </c>
      <c r="B226" s="124" t="s">
        <v>143</v>
      </c>
      <c r="C226" s="438" t="s">
        <v>144</v>
      </c>
      <c r="D226" s="59" t="s">
        <v>65</v>
      </c>
      <c r="E226" s="43" t="s">
        <v>126</v>
      </c>
      <c r="F226" s="467"/>
      <c r="G226" s="467"/>
      <c r="H226" s="467"/>
      <c r="I226" s="467"/>
      <c r="J226" s="469"/>
      <c r="K226" s="465" t="str">
        <f t="shared" si="26"/>
        <v>t</v>
      </c>
      <c r="L226" s="463"/>
      <c r="M226" s="47">
        <v>0.52</v>
      </c>
      <c r="N226" s="48">
        <v>1</v>
      </c>
      <c r="O226" s="478"/>
      <c r="P226" s="465" t="str">
        <f t="shared" si="27"/>
        <v>TJ/t</v>
      </c>
      <c r="Q226" s="49" t="s">
        <v>146</v>
      </c>
      <c r="R226" s="463"/>
      <c r="S226" s="154">
        <v>0.0126</v>
      </c>
      <c r="T226" s="154">
        <v>0</v>
      </c>
      <c r="U226" s="50">
        <v>25.2</v>
      </c>
      <c r="V226" s="127" t="str">
        <f t="shared" si="28"/>
        <v>A</v>
      </c>
      <c r="W226" s="245" t="str">
        <f t="shared" si="29"/>
        <v>TAIP</v>
      </c>
    </row>
    <row r="227" spans="1:23" ht="30" customHeight="1">
      <c r="A227" s="24" t="s">
        <v>115</v>
      </c>
      <c r="B227" s="124" t="s">
        <v>143</v>
      </c>
      <c r="C227" s="438" t="s">
        <v>144</v>
      </c>
      <c r="D227" s="59" t="s">
        <v>65</v>
      </c>
      <c r="E227" s="43" t="s">
        <v>116</v>
      </c>
      <c r="F227" s="466">
        <v>56.92</v>
      </c>
      <c r="G227" s="466">
        <v>75.48</v>
      </c>
      <c r="H227" s="466">
        <v>1055</v>
      </c>
      <c r="I227" s="466">
        <v>1036.44</v>
      </c>
      <c r="J227" s="468">
        <v>1022.37</v>
      </c>
      <c r="K227" s="464" t="str">
        <f>IF(E227="-","-",IF(E227="Gamtinės dujos","Nm3",IF(E227="Angliavandenilinės dujos","Nm3",IF(E227="Kuro dujos","Nm3",IF(E227="Fakelinės dujos","Nm3","t")))))</f>
        <v>t</v>
      </c>
      <c r="L227" s="462">
        <v>1</v>
      </c>
      <c r="M227" s="47">
        <v>0.44</v>
      </c>
      <c r="N227" s="48">
        <v>1</v>
      </c>
      <c r="O227" s="477" t="s">
        <v>16</v>
      </c>
      <c r="P227" s="464" t="str">
        <f t="shared" si="27"/>
        <v>TJ/t</v>
      </c>
      <c r="Q227" s="49" t="s">
        <v>146</v>
      </c>
      <c r="R227" s="462" t="s">
        <v>16</v>
      </c>
      <c r="S227" s="154">
        <v>0.5538</v>
      </c>
      <c r="T227" s="154">
        <v>0</v>
      </c>
      <c r="U227" s="50">
        <v>249.1</v>
      </c>
      <c r="V227" s="127" t="str">
        <f t="shared" si="28"/>
        <v>A</v>
      </c>
      <c r="W227" s="245" t="str">
        <f t="shared" si="29"/>
        <v>TAIP</v>
      </c>
    </row>
    <row r="228" spans="1:23" ht="30" customHeight="1">
      <c r="A228" s="24" t="s">
        <v>115</v>
      </c>
      <c r="B228" s="117" t="s">
        <v>143</v>
      </c>
      <c r="C228" s="439" t="s">
        <v>144</v>
      </c>
      <c r="D228" s="349" t="s">
        <v>65</v>
      </c>
      <c r="E228" s="68" t="s">
        <v>127</v>
      </c>
      <c r="F228" s="467"/>
      <c r="G228" s="467"/>
      <c r="H228" s="467"/>
      <c r="I228" s="467"/>
      <c r="J228" s="469"/>
      <c r="K228" s="465" t="str">
        <f>IF(E228="-","-",IF(E228="Gamtinės dujos","Nm3",IF(E228="Angliavandenilinės dujos","Nm3",IF(E228="Kuro dujos","Nm3",IF(E228="Fakelinės dujos","Nm3","t")))))</f>
        <v>t</v>
      </c>
      <c r="L228" s="463"/>
      <c r="M228" s="47">
        <v>0.52</v>
      </c>
      <c r="N228" s="48">
        <v>1</v>
      </c>
      <c r="O228" s="478"/>
      <c r="P228" s="465" t="str">
        <f t="shared" si="27"/>
        <v>TJ/t</v>
      </c>
      <c r="Q228" s="49" t="s">
        <v>146</v>
      </c>
      <c r="R228" s="463"/>
      <c r="S228" s="154">
        <v>0.4417</v>
      </c>
      <c r="T228" s="154">
        <v>0</v>
      </c>
      <c r="U228" s="50">
        <v>235.7</v>
      </c>
      <c r="V228" s="127" t="str">
        <f t="shared" si="28"/>
        <v>A</v>
      </c>
      <c r="W228" s="245" t="str">
        <f t="shared" si="29"/>
        <v>TAIP</v>
      </c>
    </row>
    <row r="229" spans="1:23" ht="30" customHeight="1">
      <c r="A229" s="24" t="s">
        <v>115</v>
      </c>
      <c r="B229" s="459" t="s">
        <v>169</v>
      </c>
      <c r="C229" s="460" t="s">
        <v>170</v>
      </c>
      <c r="D229" s="184" t="s">
        <v>5</v>
      </c>
      <c r="E229" s="183" t="s">
        <v>160</v>
      </c>
      <c r="F229" s="220">
        <v>468.4</v>
      </c>
      <c r="G229" s="220">
        <v>454.2</v>
      </c>
      <c r="H229" s="220">
        <v>522.8</v>
      </c>
      <c r="I229" s="220">
        <v>0</v>
      </c>
      <c r="J229" s="218">
        <v>537</v>
      </c>
      <c r="K229" s="225" t="str">
        <f>IF(E229="-","-",IF(E229="Gamtinės dujos","Nm3",IF(E229="Angliavandenilinės dujos","Nm3",IF(E229="Kuro dujos","Nm3",IF(E229="Fakelinės dujos","Nm3","t")))))</f>
        <v>t</v>
      </c>
      <c r="L229" s="184" t="s">
        <v>16</v>
      </c>
      <c r="M229" s="210">
        <v>0</v>
      </c>
      <c r="N229" s="211" t="s">
        <v>16</v>
      </c>
      <c r="O229" s="226">
        <v>0.0116</v>
      </c>
      <c r="P229" s="225" t="str">
        <f>IF(E229="-","-",IF(E229="Gamtinės dujos","TJ/Nm3",IF(E229="Angliavandenilinės dujos","TJ/Nm3",IF(E229="Kuro dujos","TJ/Nm3",IF(E229="Fakelinės dujos","TJ/Nm3","TJ/t")))))</f>
        <v>TJ/t</v>
      </c>
      <c r="Q229" s="76" t="s">
        <v>162</v>
      </c>
      <c r="R229" s="184">
        <v>1</v>
      </c>
      <c r="S229" s="156">
        <v>1</v>
      </c>
      <c r="T229" s="156">
        <v>1</v>
      </c>
      <c r="U229" s="77">
        <v>0</v>
      </c>
      <c r="V229" s="202" t="str">
        <f>IF(U229="","",IF(U229&lt;=50000,"A",IF(U229&lt;=500000,"B",IF(U229&gt;500000,"C"))))</f>
        <v>A</v>
      </c>
      <c r="W229" s="250" t="str">
        <f>IF(U229="","",IF(U229&lt;=25000,"TAIP","NE"))</f>
        <v>TAIP</v>
      </c>
    </row>
    <row r="230" spans="1:23" ht="30" customHeight="1" thickBot="1">
      <c r="A230" s="25" t="s">
        <v>115</v>
      </c>
      <c r="B230" s="43" t="s">
        <v>140</v>
      </c>
      <c r="C230" s="461" t="s">
        <v>154</v>
      </c>
      <c r="D230" s="45" t="s">
        <v>5</v>
      </c>
      <c r="E230" s="43" t="s">
        <v>6</v>
      </c>
      <c r="F230" s="130">
        <v>0</v>
      </c>
      <c r="G230" s="130">
        <v>0</v>
      </c>
      <c r="H230" s="130">
        <v>8239.83</v>
      </c>
      <c r="I230" s="130">
        <v>0</v>
      </c>
      <c r="J230" s="44">
        <v>8239830</v>
      </c>
      <c r="K230" s="146" t="str">
        <f>IF(E230="-","-",IF(E230="Gamtinės dujos","Nm3",IF(E230="Angliavandenilinės dujos","Nm3",IF(E230="Kuro dujos","Nm3",IF(E230="Fakelinės dujos","Nm3","t")))))</f>
        <v>Nm3</v>
      </c>
      <c r="L230" s="45">
        <v>3</v>
      </c>
      <c r="M230" s="47">
        <v>55.23</v>
      </c>
      <c r="N230" s="48" t="s">
        <v>8</v>
      </c>
      <c r="O230" s="46">
        <v>3.349E-05</v>
      </c>
      <c r="P230" s="146" t="str">
        <f>IF(E230="-","-",IF(E230="Gamtinės dujos","TJ/Nm3",IF(E230="Angliavandenilinės dujos","TJ/Nm3",IF(E230="Kuro dujos","TJ/Nm3",IF(E230="Fakelinės dujos","TJ/Nm3","TJ/t")))))</f>
        <v>TJ/Nm3</v>
      </c>
      <c r="Q230" s="48" t="s">
        <v>162</v>
      </c>
      <c r="R230" s="45" t="s">
        <v>8</v>
      </c>
      <c r="S230" s="47">
        <v>1</v>
      </c>
      <c r="T230" s="47">
        <v>0</v>
      </c>
      <c r="U230" s="44">
        <v>15240.8</v>
      </c>
      <c r="V230" s="127" t="str">
        <f>IF(U230="","",IF(U230&lt;=50000,"A",IF(U230&lt;=500000,"B",IF(U230&gt;500000,"C"))))</f>
        <v>A</v>
      </c>
      <c r="W230" s="127" t="str">
        <f>IF(U230="","",IF(U230&lt;=25000,"TAIP","NE"))</f>
        <v>TAIP</v>
      </c>
    </row>
    <row r="231" spans="5:21" ht="30" customHeight="1">
      <c r="E231" s="14"/>
      <c r="F231" s="14"/>
      <c r="G231" s="14"/>
      <c r="H231" s="14"/>
      <c r="I231" s="14"/>
      <c r="J231" s="2"/>
      <c r="K231" s="3"/>
      <c r="L231" s="4"/>
      <c r="M231" s="5"/>
      <c r="N231" s="6"/>
      <c r="O231" s="6"/>
      <c r="P231" s="6"/>
      <c r="Q231" s="6"/>
      <c r="R231" s="6"/>
      <c r="S231" s="6"/>
      <c r="T231" s="6"/>
      <c r="U231" s="7"/>
    </row>
    <row r="232" spans="11:21" ht="30" customHeight="1">
      <c r="K232" s="10"/>
      <c r="L232" s="4"/>
      <c r="M232" s="5"/>
      <c r="N232" s="6"/>
      <c r="O232" s="6"/>
      <c r="P232" s="6"/>
      <c r="Q232" s="6"/>
      <c r="R232" s="6"/>
      <c r="S232" s="6"/>
      <c r="T232" s="6"/>
      <c r="U232" s="7"/>
    </row>
    <row r="233" spans="11:21" ht="30" customHeight="1">
      <c r="K233" s="10"/>
      <c r="L233" s="4"/>
      <c r="M233" s="5"/>
      <c r="N233" s="6"/>
      <c r="O233" s="6"/>
      <c r="P233" s="6"/>
      <c r="Q233" s="6"/>
      <c r="R233" s="6"/>
      <c r="S233" s="6"/>
      <c r="T233" s="6"/>
      <c r="U233" s="7"/>
    </row>
  </sheetData>
  <sheetProtection/>
  <autoFilter ref="A2:W231"/>
  <mergeCells count="26">
    <mergeCell ref="O225:O226"/>
    <mergeCell ref="P225:P226"/>
    <mergeCell ref="R225:R226"/>
    <mergeCell ref="O227:O228"/>
    <mergeCell ref="P227:P228"/>
    <mergeCell ref="R227:R228"/>
    <mergeCell ref="A1:W1"/>
    <mergeCell ref="F227:F228"/>
    <mergeCell ref="J225:J226"/>
    <mergeCell ref="L225:L226"/>
    <mergeCell ref="K225:K226"/>
    <mergeCell ref="I28:I29"/>
    <mergeCell ref="H28:H29"/>
    <mergeCell ref="G28:G29"/>
    <mergeCell ref="F28:F29"/>
    <mergeCell ref="J28:J29"/>
    <mergeCell ref="L227:L228"/>
    <mergeCell ref="K227:K228"/>
    <mergeCell ref="F225:F226"/>
    <mergeCell ref="G225:G226"/>
    <mergeCell ref="H225:H226"/>
    <mergeCell ref="I225:I226"/>
    <mergeCell ref="J227:J228"/>
    <mergeCell ref="I227:I228"/>
    <mergeCell ref="H227:H228"/>
    <mergeCell ref="G227:G228"/>
  </mergeCells>
  <printOptions/>
  <pageMargins left="0.3937007874015748" right="0.3937007874015748" top="0.3937007874015748" bottom="0.3937007874015748" header="0.1968503937007874" footer="0.1968503937007874"/>
  <pageSetup fitToHeight="3" fitToWidth="1" horizontalDpi="600" verticalDpi="600" orientation="landscape" paperSize="9" scale="32" r:id="rId3"/>
  <rowBreaks count="6" manualBreakCount="6">
    <brk id="17" max="255" man="1"/>
    <brk id="50" max="255" man="1"/>
    <brk id="118" max="255" man="1"/>
    <brk id="148" max="255" man="1"/>
    <brk id="159" max="255" man="1"/>
    <brk id="197" max="255" man="1"/>
  </rowBreaks>
  <ignoredErrors>
    <ignoredError sqref="V125:W1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6"/>
  <sheetViews>
    <sheetView zoomScale="60" zoomScaleNormal="60" zoomScalePageLayoutView="0" workbookViewId="0" topLeftCell="A1">
      <selection activeCell="A1" sqref="A1:V1"/>
    </sheetView>
  </sheetViews>
  <sheetFormatPr defaultColWidth="9.140625" defaultRowHeight="12.75"/>
  <cols>
    <col min="1" max="1" width="20.7109375" style="1" customWidth="1"/>
    <col min="2" max="2" width="35.7109375" style="1" customWidth="1"/>
    <col min="3" max="3" width="25.7109375" style="1" customWidth="1"/>
    <col min="4" max="4" width="45.7109375" style="1" customWidth="1"/>
    <col min="5" max="5" width="36.57421875" style="1" bestFit="1" customWidth="1"/>
    <col min="6" max="6" width="10.7109375" style="1" customWidth="1"/>
    <col min="7" max="8" width="15.7109375" style="1" customWidth="1"/>
    <col min="9" max="9" width="20.7109375" style="1" customWidth="1"/>
    <col min="10" max="11" width="15.7109375" style="1" customWidth="1"/>
    <col min="12" max="12" width="20.7109375" style="1" customWidth="1"/>
    <col min="13" max="13" width="18.7109375" style="1" customWidth="1"/>
    <col min="14" max="14" width="20.7109375" style="1" customWidth="1"/>
    <col min="15" max="15" width="18.7109375" style="1" customWidth="1"/>
    <col min="16" max="16" width="20.7109375" style="1" customWidth="1"/>
    <col min="17" max="17" width="10.7109375" style="1" customWidth="1"/>
    <col min="18" max="18" width="34.421875" style="1" customWidth="1"/>
    <col min="19" max="19" width="20.00390625" style="1" customWidth="1"/>
    <col min="20" max="20" width="20.7109375" style="1" customWidth="1"/>
    <col min="21" max="21" width="30.00390625" style="1" customWidth="1"/>
    <col min="22" max="22" width="43.57421875" style="1" customWidth="1"/>
    <col min="23" max="23" width="18.28125" style="1" customWidth="1"/>
    <col min="24" max="24" width="19.140625" style="1" bestFit="1" customWidth="1"/>
    <col min="25" max="16384" width="9.140625" style="1" customWidth="1"/>
  </cols>
  <sheetData>
    <row r="1" spans="1:22" ht="60" customHeight="1" thickBot="1">
      <c r="A1" s="470" t="s">
        <v>257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2"/>
    </row>
    <row r="2" spans="1:22" ht="84.75" customHeight="1" thickBot="1">
      <c r="A2" s="360" t="s">
        <v>109</v>
      </c>
      <c r="B2" s="361" t="s">
        <v>0</v>
      </c>
      <c r="C2" s="361" t="s">
        <v>139</v>
      </c>
      <c r="D2" s="361" t="s">
        <v>1</v>
      </c>
      <c r="E2" s="361" t="s">
        <v>347</v>
      </c>
      <c r="F2" s="361" t="s">
        <v>4</v>
      </c>
      <c r="G2" s="361" t="s">
        <v>268</v>
      </c>
      <c r="H2" s="361" t="s">
        <v>163</v>
      </c>
      <c r="I2" s="361" t="s">
        <v>260</v>
      </c>
      <c r="J2" s="361" t="s">
        <v>261</v>
      </c>
      <c r="K2" s="362" t="s">
        <v>4</v>
      </c>
      <c r="L2" s="361" t="s">
        <v>263</v>
      </c>
      <c r="M2" s="361" t="s">
        <v>4</v>
      </c>
      <c r="N2" s="363" t="s">
        <v>265</v>
      </c>
      <c r="O2" s="364" t="s">
        <v>4</v>
      </c>
      <c r="P2" s="361" t="s">
        <v>267</v>
      </c>
      <c r="Q2" s="361" t="s">
        <v>4</v>
      </c>
      <c r="R2" s="364" t="s">
        <v>269</v>
      </c>
      <c r="S2" s="364" t="s">
        <v>145</v>
      </c>
      <c r="T2" s="363" t="s">
        <v>123</v>
      </c>
      <c r="U2" s="364" t="s">
        <v>141</v>
      </c>
      <c r="V2" s="363" t="s">
        <v>142</v>
      </c>
    </row>
    <row r="3" spans="1:24" ht="30" customHeight="1">
      <c r="A3" s="319" t="s">
        <v>110</v>
      </c>
      <c r="B3" s="443" t="s">
        <v>258</v>
      </c>
      <c r="C3" s="384" t="s">
        <v>227</v>
      </c>
      <c r="D3" s="380" t="s">
        <v>270</v>
      </c>
      <c r="E3" s="370">
        <v>0.4182</v>
      </c>
      <c r="F3" s="369" t="s">
        <v>259</v>
      </c>
      <c r="G3" s="369">
        <v>3</v>
      </c>
      <c r="H3" s="369" t="s">
        <v>16</v>
      </c>
      <c r="I3" s="369" t="s">
        <v>16</v>
      </c>
      <c r="J3" s="371">
        <v>7609</v>
      </c>
      <c r="K3" s="369" t="s">
        <v>262</v>
      </c>
      <c r="L3" s="372">
        <v>115.24</v>
      </c>
      <c r="M3" s="369" t="s">
        <v>264</v>
      </c>
      <c r="N3" s="372">
        <v>876861</v>
      </c>
      <c r="O3" s="369" t="s">
        <v>266</v>
      </c>
      <c r="P3" s="372">
        <v>367</v>
      </c>
      <c r="Q3" s="369" t="s">
        <v>206</v>
      </c>
      <c r="R3" s="371">
        <v>298</v>
      </c>
      <c r="S3" s="369" t="s">
        <v>344</v>
      </c>
      <c r="T3" s="372">
        <v>109277.6</v>
      </c>
      <c r="U3" s="369" t="str">
        <f>IF(T3="","",IF($T$3+$T$4+$T$5+$T$6+$T$7+$T$8+$T$9+$T$10+$T$11+$T$12&lt;=50000,"A",IF($T$3+$T$4+$T$5+$T$6+$T$7+$T$8+$T$9+$T$10+$T$11+$T$12&lt;=500000,"B",IF($T$3+$T$4+$T$5+$T$6+$T$7+$T$8+$T$9+$T$10+$T$11+$T$12&gt;500000,"C"))))</f>
        <v>B</v>
      </c>
      <c r="V3" s="373" t="str">
        <f>IF(T3="","",IF($T$3+$T$4+$T$5+$T$6+$T$7+$T$8+$T$9+$T$10+$T$11+$T$12&lt;=25000,"TAIP","NE"))</f>
        <v>NE</v>
      </c>
      <c r="X3" s="359"/>
    </row>
    <row r="4" spans="1:22" ht="30" customHeight="1">
      <c r="A4" s="320" t="s">
        <v>110</v>
      </c>
      <c r="B4" s="444" t="s">
        <v>258</v>
      </c>
      <c r="C4" s="383" t="s">
        <v>227</v>
      </c>
      <c r="D4" s="381" t="s">
        <v>271</v>
      </c>
      <c r="E4" s="366">
        <v>0.3345</v>
      </c>
      <c r="F4" s="365" t="s">
        <v>259</v>
      </c>
      <c r="G4" s="365">
        <v>3</v>
      </c>
      <c r="H4" s="365" t="s">
        <v>16</v>
      </c>
      <c r="I4" s="365" t="s">
        <v>16</v>
      </c>
      <c r="J4" s="367">
        <v>5865</v>
      </c>
      <c r="K4" s="365" t="s">
        <v>262</v>
      </c>
      <c r="L4" s="368">
        <v>76</v>
      </c>
      <c r="M4" s="365" t="s">
        <v>264</v>
      </c>
      <c r="N4" s="368">
        <v>445740</v>
      </c>
      <c r="O4" s="365" t="s">
        <v>266</v>
      </c>
      <c r="P4" s="368">
        <v>149</v>
      </c>
      <c r="Q4" s="365" t="s">
        <v>206</v>
      </c>
      <c r="R4" s="367">
        <v>298</v>
      </c>
      <c r="S4" s="365" t="s">
        <v>344</v>
      </c>
      <c r="T4" s="368">
        <v>44431.8</v>
      </c>
      <c r="U4" s="365" t="str">
        <f aca="true" t="shared" si="0" ref="U4:U12">IF(T4="","",IF($T$3+$T$4+$T$5+$T$6+$T$7+$T$8+$T$9+$T$10+$T$11+$T$12&lt;=50000,"A",IF($T$3+$T$4+$T$5+$T$6+$T$7+$T$8+$T$9+$T$10+$T$11+$T$12&lt;=500000,"B",IF($T$3+$T$4+$T$5+$T$6+$T$7+$T$8+$T$9+$T$10+$T$11+$T$12&gt;500000,"C"))))</f>
        <v>B</v>
      </c>
      <c r="V4" s="374" t="str">
        <f aca="true" t="shared" si="1" ref="V4:V12">IF(T4="","",IF($T$3+$T$4+$T$5+$T$6+$T$7+$T$8+$T$9+$T$10+$T$11+$T$12&lt;=25000,"TAIP","NE"))</f>
        <v>NE</v>
      </c>
    </row>
    <row r="5" spans="1:22" ht="30" customHeight="1">
      <c r="A5" s="320" t="s">
        <v>110</v>
      </c>
      <c r="B5" s="444" t="s">
        <v>258</v>
      </c>
      <c r="C5" s="383" t="s">
        <v>227</v>
      </c>
      <c r="D5" s="381" t="s">
        <v>272</v>
      </c>
      <c r="E5" s="366">
        <v>0.2838</v>
      </c>
      <c r="F5" s="365" t="s">
        <v>259</v>
      </c>
      <c r="G5" s="365">
        <v>3</v>
      </c>
      <c r="H5" s="365" t="s">
        <v>16</v>
      </c>
      <c r="I5" s="365" t="s">
        <v>16</v>
      </c>
      <c r="J5" s="367">
        <v>4857</v>
      </c>
      <c r="K5" s="365" t="s">
        <v>262</v>
      </c>
      <c r="L5" s="368">
        <v>68.39</v>
      </c>
      <c r="M5" s="365" t="s">
        <v>264</v>
      </c>
      <c r="N5" s="368">
        <v>332170</v>
      </c>
      <c r="O5" s="365" t="s">
        <v>266</v>
      </c>
      <c r="P5" s="368">
        <v>94</v>
      </c>
      <c r="Q5" s="365" t="s">
        <v>206</v>
      </c>
      <c r="R5" s="367">
        <v>298</v>
      </c>
      <c r="S5" s="365" t="s">
        <v>344</v>
      </c>
      <c r="T5" s="368">
        <v>28092.4</v>
      </c>
      <c r="U5" s="365" t="str">
        <f t="shared" si="0"/>
        <v>B</v>
      </c>
      <c r="V5" s="374" t="str">
        <f t="shared" si="1"/>
        <v>NE</v>
      </c>
    </row>
    <row r="6" spans="1:22" ht="30" customHeight="1">
      <c r="A6" s="320" t="s">
        <v>110</v>
      </c>
      <c r="B6" s="444" t="s">
        <v>258</v>
      </c>
      <c r="C6" s="383" t="s">
        <v>227</v>
      </c>
      <c r="D6" s="381" t="s">
        <v>273</v>
      </c>
      <c r="E6" s="366">
        <v>0.281</v>
      </c>
      <c r="F6" s="365" t="s">
        <v>259</v>
      </c>
      <c r="G6" s="365">
        <v>3</v>
      </c>
      <c r="H6" s="365" t="s">
        <v>16</v>
      </c>
      <c r="I6" s="365" t="s">
        <v>16</v>
      </c>
      <c r="J6" s="367">
        <v>5135</v>
      </c>
      <c r="K6" s="365" t="s">
        <v>262</v>
      </c>
      <c r="L6" s="368">
        <v>62.17</v>
      </c>
      <c r="M6" s="365" t="s">
        <v>264</v>
      </c>
      <c r="N6" s="368">
        <v>319243</v>
      </c>
      <c r="O6" s="365" t="s">
        <v>266</v>
      </c>
      <c r="P6" s="368">
        <v>90</v>
      </c>
      <c r="Q6" s="365" t="s">
        <v>206</v>
      </c>
      <c r="R6" s="367">
        <v>298</v>
      </c>
      <c r="S6" s="365" t="s">
        <v>344</v>
      </c>
      <c r="T6" s="368">
        <v>26732.8</v>
      </c>
      <c r="U6" s="365" t="str">
        <f t="shared" si="0"/>
        <v>B</v>
      </c>
      <c r="V6" s="374" t="str">
        <f t="shared" si="1"/>
        <v>NE</v>
      </c>
    </row>
    <row r="7" spans="1:22" ht="30" customHeight="1">
      <c r="A7" s="320" t="s">
        <v>110</v>
      </c>
      <c r="B7" s="444" t="s">
        <v>258</v>
      </c>
      <c r="C7" s="383" t="s">
        <v>227</v>
      </c>
      <c r="D7" s="381" t="s">
        <v>274</v>
      </c>
      <c r="E7" s="366">
        <v>0.2087</v>
      </c>
      <c r="F7" s="365" t="s">
        <v>259</v>
      </c>
      <c r="G7" s="365">
        <v>3</v>
      </c>
      <c r="H7" s="365" t="s">
        <v>16</v>
      </c>
      <c r="I7" s="365" t="s">
        <v>16</v>
      </c>
      <c r="J7" s="367">
        <v>5868</v>
      </c>
      <c r="K7" s="365" t="s">
        <v>262</v>
      </c>
      <c r="L7" s="368">
        <v>48.02</v>
      </c>
      <c r="M7" s="365" t="s">
        <v>264</v>
      </c>
      <c r="N7" s="368">
        <v>281781</v>
      </c>
      <c r="O7" s="365" t="s">
        <v>266</v>
      </c>
      <c r="P7" s="368">
        <v>59</v>
      </c>
      <c r="Q7" s="365" t="s">
        <v>206</v>
      </c>
      <c r="R7" s="367">
        <v>298</v>
      </c>
      <c r="S7" s="365" t="s">
        <v>344</v>
      </c>
      <c r="T7" s="368">
        <v>17524.7</v>
      </c>
      <c r="U7" s="365" t="str">
        <f t="shared" si="0"/>
        <v>B</v>
      </c>
      <c r="V7" s="374" t="str">
        <f t="shared" si="1"/>
        <v>NE</v>
      </c>
    </row>
    <row r="8" spans="1:22" ht="30" customHeight="1">
      <c r="A8" s="320" t="s">
        <v>110</v>
      </c>
      <c r="B8" s="444" t="s">
        <v>258</v>
      </c>
      <c r="C8" s="383" t="s">
        <v>227</v>
      </c>
      <c r="D8" s="381" t="s">
        <v>275</v>
      </c>
      <c r="E8" s="366">
        <v>0.3134</v>
      </c>
      <c r="F8" s="365" t="s">
        <v>259</v>
      </c>
      <c r="G8" s="365">
        <v>3</v>
      </c>
      <c r="H8" s="365" t="s">
        <v>16</v>
      </c>
      <c r="I8" s="365" t="s">
        <v>16</v>
      </c>
      <c r="J8" s="367">
        <v>5843</v>
      </c>
      <c r="K8" s="365" t="s">
        <v>262</v>
      </c>
      <c r="L8" s="368">
        <v>67.05</v>
      </c>
      <c r="M8" s="365" t="s">
        <v>264</v>
      </c>
      <c r="N8" s="368">
        <v>391773</v>
      </c>
      <c r="O8" s="365" t="s">
        <v>266</v>
      </c>
      <c r="P8" s="368">
        <v>123</v>
      </c>
      <c r="Q8" s="365" t="s">
        <v>206</v>
      </c>
      <c r="R8" s="367">
        <v>298</v>
      </c>
      <c r="S8" s="365" t="s">
        <v>344</v>
      </c>
      <c r="T8" s="368">
        <v>36588.9</v>
      </c>
      <c r="U8" s="365" t="str">
        <f t="shared" si="0"/>
        <v>B</v>
      </c>
      <c r="V8" s="374" t="str">
        <f t="shared" si="1"/>
        <v>NE</v>
      </c>
    </row>
    <row r="9" spans="1:22" ht="30" customHeight="1">
      <c r="A9" s="320" t="s">
        <v>110</v>
      </c>
      <c r="B9" s="444" t="s">
        <v>258</v>
      </c>
      <c r="C9" s="383" t="s">
        <v>227</v>
      </c>
      <c r="D9" s="381" t="s">
        <v>276</v>
      </c>
      <c r="E9" s="366">
        <v>0.2294</v>
      </c>
      <c r="F9" s="365" t="s">
        <v>259</v>
      </c>
      <c r="G9" s="365">
        <v>3</v>
      </c>
      <c r="H9" s="365" t="s">
        <v>16</v>
      </c>
      <c r="I9" s="365" t="s">
        <v>16</v>
      </c>
      <c r="J9" s="367">
        <v>6610</v>
      </c>
      <c r="K9" s="365" t="s">
        <v>262</v>
      </c>
      <c r="L9" s="368">
        <v>59.18</v>
      </c>
      <c r="M9" s="365" t="s">
        <v>264</v>
      </c>
      <c r="N9" s="368">
        <v>391180</v>
      </c>
      <c r="O9" s="365" t="s">
        <v>266</v>
      </c>
      <c r="P9" s="368">
        <v>90</v>
      </c>
      <c r="Q9" s="365" t="s">
        <v>206</v>
      </c>
      <c r="R9" s="367">
        <v>298</v>
      </c>
      <c r="S9" s="365" t="s">
        <v>344</v>
      </c>
      <c r="T9" s="368">
        <v>26741.5</v>
      </c>
      <c r="U9" s="365" t="str">
        <f t="shared" si="0"/>
        <v>B</v>
      </c>
      <c r="V9" s="374" t="str">
        <f t="shared" si="1"/>
        <v>NE</v>
      </c>
    </row>
    <row r="10" spans="1:22" ht="30" customHeight="1">
      <c r="A10" s="320" t="s">
        <v>110</v>
      </c>
      <c r="B10" s="444" t="s">
        <v>258</v>
      </c>
      <c r="C10" s="383" t="s">
        <v>227</v>
      </c>
      <c r="D10" s="381" t="s">
        <v>277</v>
      </c>
      <c r="E10" s="366">
        <v>0.1988</v>
      </c>
      <c r="F10" s="365" t="s">
        <v>259</v>
      </c>
      <c r="G10" s="365">
        <v>3</v>
      </c>
      <c r="H10" s="365" t="s">
        <v>16</v>
      </c>
      <c r="I10" s="365" t="s">
        <v>16</v>
      </c>
      <c r="J10" s="367">
        <v>5208</v>
      </c>
      <c r="K10" s="365" t="s">
        <v>262</v>
      </c>
      <c r="L10" s="368">
        <v>69.53</v>
      </c>
      <c r="M10" s="365" t="s">
        <v>264</v>
      </c>
      <c r="N10" s="368">
        <v>362112</v>
      </c>
      <c r="O10" s="365" t="s">
        <v>266</v>
      </c>
      <c r="P10" s="368">
        <v>72</v>
      </c>
      <c r="Q10" s="365" t="s">
        <v>206</v>
      </c>
      <c r="R10" s="367">
        <v>298</v>
      </c>
      <c r="S10" s="365" t="s">
        <v>344</v>
      </c>
      <c r="T10" s="368">
        <v>21452.4</v>
      </c>
      <c r="U10" s="365" t="str">
        <f t="shared" si="0"/>
        <v>B</v>
      </c>
      <c r="V10" s="374" t="str">
        <f t="shared" si="1"/>
        <v>NE</v>
      </c>
    </row>
    <row r="11" spans="1:22" ht="30" customHeight="1">
      <c r="A11" s="320" t="s">
        <v>110</v>
      </c>
      <c r="B11" s="444" t="s">
        <v>258</v>
      </c>
      <c r="C11" s="383" t="s">
        <v>227</v>
      </c>
      <c r="D11" s="381" t="s">
        <v>278</v>
      </c>
      <c r="E11" s="366">
        <v>0.0782</v>
      </c>
      <c r="F11" s="365" t="s">
        <v>259</v>
      </c>
      <c r="G11" s="365">
        <v>3</v>
      </c>
      <c r="H11" s="365" t="s">
        <v>16</v>
      </c>
      <c r="I11" s="365" t="s">
        <v>16</v>
      </c>
      <c r="J11" s="367">
        <v>6705</v>
      </c>
      <c r="K11" s="365" t="s">
        <v>262</v>
      </c>
      <c r="L11" s="368">
        <v>77.94</v>
      </c>
      <c r="M11" s="365" t="s">
        <v>264</v>
      </c>
      <c r="N11" s="368">
        <v>522588</v>
      </c>
      <c r="O11" s="365" t="s">
        <v>266</v>
      </c>
      <c r="P11" s="368">
        <v>41</v>
      </c>
      <c r="Q11" s="365" t="s">
        <v>206</v>
      </c>
      <c r="R11" s="367">
        <v>298</v>
      </c>
      <c r="S11" s="365" t="s">
        <v>344</v>
      </c>
      <c r="T11" s="368">
        <v>12178.2</v>
      </c>
      <c r="U11" s="365" t="str">
        <f t="shared" si="0"/>
        <v>B</v>
      </c>
      <c r="V11" s="374" t="str">
        <f t="shared" si="1"/>
        <v>NE</v>
      </c>
    </row>
    <row r="12" spans="1:22" ht="30" customHeight="1" thickBot="1">
      <c r="A12" s="321" t="s">
        <v>110</v>
      </c>
      <c r="B12" s="445" t="s">
        <v>258</v>
      </c>
      <c r="C12" s="385" t="s">
        <v>227</v>
      </c>
      <c r="D12" s="382" t="s">
        <v>279</v>
      </c>
      <c r="E12" s="376">
        <v>0.111</v>
      </c>
      <c r="F12" s="375" t="s">
        <v>259</v>
      </c>
      <c r="G12" s="375">
        <v>3</v>
      </c>
      <c r="H12" s="375" t="s">
        <v>16</v>
      </c>
      <c r="I12" s="375" t="s">
        <v>16</v>
      </c>
      <c r="J12" s="377">
        <v>5518</v>
      </c>
      <c r="K12" s="375" t="s">
        <v>262</v>
      </c>
      <c r="L12" s="378">
        <v>70.7</v>
      </c>
      <c r="M12" s="375" t="s">
        <v>264</v>
      </c>
      <c r="N12" s="378">
        <v>390123</v>
      </c>
      <c r="O12" s="375" t="s">
        <v>266</v>
      </c>
      <c r="P12" s="378">
        <v>43</v>
      </c>
      <c r="Q12" s="375" t="s">
        <v>206</v>
      </c>
      <c r="R12" s="377">
        <v>298</v>
      </c>
      <c r="S12" s="375" t="s">
        <v>344</v>
      </c>
      <c r="T12" s="378">
        <v>12904.5</v>
      </c>
      <c r="U12" s="375" t="str">
        <f t="shared" si="0"/>
        <v>B</v>
      </c>
      <c r="V12" s="379" t="str">
        <f t="shared" si="1"/>
        <v>NE</v>
      </c>
    </row>
    <row r="13" spans="1:22" ht="30" customHeight="1">
      <c r="A13" s="354"/>
      <c r="B13" s="354"/>
      <c r="C13" s="354"/>
      <c r="D13" s="354"/>
      <c r="E13" s="358"/>
      <c r="F13" s="354"/>
      <c r="G13" s="354"/>
      <c r="H13" s="354"/>
      <c r="I13" s="354"/>
      <c r="J13" s="356"/>
      <c r="K13" s="354"/>
      <c r="L13" s="357"/>
      <c r="M13" s="354"/>
      <c r="N13" s="357"/>
      <c r="O13" s="354"/>
      <c r="P13" s="357"/>
      <c r="Q13" s="354"/>
      <c r="R13" s="356"/>
      <c r="S13" s="354"/>
      <c r="T13" s="357"/>
      <c r="U13" s="354"/>
      <c r="V13" s="354"/>
    </row>
    <row r="14" spans="1:22" ht="30" customHeight="1">
      <c r="A14" s="354"/>
      <c r="B14" s="354"/>
      <c r="C14" s="354"/>
      <c r="D14" s="354"/>
      <c r="E14" s="358"/>
      <c r="F14" s="354"/>
      <c r="G14" s="354"/>
      <c r="H14" s="354"/>
      <c r="I14" s="354"/>
      <c r="J14" s="356"/>
      <c r="K14" s="354"/>
      <c r="L14" s="357"/>
      <c r="M14" s="354"/>
      <c r="N14" s="357"/>
      <c r="O14" s="354"/>
      <c r="P14" s="357"/>
      <c r="Q14" s="354"/>
      <c r="R14" s="356"/>
      <c r="S14" s="354"/>
      <c r="T14" s="357"/>
      <c r="U14" s="354"/>
      <c r="V14" s="354"/>
    </row>
    <row r="15" spans="1:22" ht="30" customHeight="1">
      <c r="A15" s="354"/>
      <c r="B15" s="354"/>
      <c r="C15" s="354"/>
      <c r="D15" s="354"/>
      <c r="E15" s="358"/>
      <c r="F15" s="354"/>
      <c r="G15" s="354"/>
      <c r="H15" s="354"/>
      <c r="I15" s="354"/>
      <c r="J15" s="356"/>
      <c r="K15" s="354"/>
      <c r="L15" s="357"/>
      <c r="M15" s="354"/>
      <c r="N15" s="357"/>
      <c r="O15" s="354"/>
      <c r="P15" s="357"/>
      <c r="Q15" s="354"/>
      <c r="R15" s="356"/>
      <c r="S15" s="354"/>
      <c r="T15" s="357"/>
      <c r="U15" s="354"/>
      <c r="V15" s="354"/>
    </row>
    <row r="16" spans="1:22" ht="30" customHeight="1">
      <c r="A16" s="354"/>
      <c r="B16" s="354"/>
      <c r="C16" s="354"/>
      <c r="D16" s="354"/>
      <c r="E16" s="358"/>
      <c r="F16" s="354"/>
      <c r="G16" s="354"/>
      <c r="H16" s="354"/>
      <c r="I16" s="354"/>
      <c r="J16" s="356"/>
      <c r="K16" s="354"/>
      <c r="L16" s="357"/>
      <c r="M16" s="354"/>
      <c r="N16" s="357"/>
      <c r="O16" s="354"/>
      <c r="P16" s="357"/>
      <c r="Q16" s="354"/>
      <c r="R16" s="356"/>
      <c r="S16" s="354"/>
      <c r="T16" s="357"/>
      <c r="U16" s="354"/>
      <c r="V16" s="354"/>
    </row>
    <row r="17" spans="1:22" ht="30" customHeight="1">
      <c r="A17" s="354"/>
      <c r="B17" s="354"/>
      <c r="C17" s="354"/>
      <c r="D17" s="354"/>
      <c r="E17" s="358"/>
      <c r="F17" s="354"/>
      <c r="G17" s="354"/>
      <c r="H17" s="354"/>
      <c r="I17" s="354"/>
      <c r="J17" s="356"/>
      <c r="K17" s="354"/>
      <c r="L17" s="357"/>
      <c r="M17" s="354"/>
      <c r="N17" s="357"/>
      <c r="O17" s="354"/>
      <c r="P17" s="357"/>
      <c r="Q17" s="354"/>
      <c r="R17" s="356"/>
      <c r="S17" s="354"/>
      <c r="T17" s="357"/>
      <c r="U17" s="354"/>
      <c r="V17" s="354"/>
    </row>
    <row r="18" spans="1:22" ht="30" customHeight="1">
      <c r="A18" s="354"/>
      <c r="B18" s="354"/>
      <c r="C18" s="354"/>
      <c r="D18" s="354"/>
      <c r="E18" s="358"/>
      <c r="F18" s="354"/>
      <c r="G18" s="354"/>
      <c r="H18" s="354"/>
      <c r="I18" s="354"/>
      <c r="J18" s="356"/>
      <c r="K18" s="354"/>
      <c r="L18" s="357"/>
      <c r="M18" s="354"/>
      <c r="N18" s="357"/>
      <c r="O18" s="354"/>
      <c r="P18" s="357"/>
      <c r="Q18" s="354"/>
      <c r="R18" s="356"/>
      <c r="S18" s="354"/>
      <c r="T18" s="357"/>
      <c r="U18" s="354"/>
      <c r="V18" s="354"/>
    </row>
    <row r="19" spans="1:22" ht="30" customHeight="1">
      <c r="A19" s="354"/>
      <c r="B19" s="354"/>
      <c r="C19" s="354"/>
      <c r="D19" s="354"/>
      <c r="E19" s="358"/>
      <c r="F19" s="354"/>
      <c r="G19" s="354"/>
      <c r="H19" s="354"/>
      <c r="I19" s="354"/>
      <c r="J19" s="356"/>
      <c r="K19" s="354"/>
      <c r="L19" s="357"/>
      <c r="M19" s="354"/>
      <c r="N19" s="357"/>
      <c r="O19" s="354"/>
      <c r="P19" s="357"/>
      <c r="Q19" s="354"/>
      <c r="R19" s="356"/>
      <c r="S19" s="354"/>
      <c r="T19" s="357"/>
      <c r="U19" s="354"/>
      <c r="V19" s="354"/>
    </row>
    <row r="20" spans="1:22" ht="30" customHeight="1">
      <c r="A20" s="354"/>
      <c r="B20" s="354"/>
      <c r="C20" s="354"/>
      <c r="D20" s="354"/>
      <c r="E20" s="358"/>
      <c r="F20" s="354"/>
      <c r="G20" s="354"/>
      <c r="H20" s="354"/>
      <c r="I20" s="354"/>
      <c r="J20" s="356"/>
      <c r="K20" s="354"/>
      <c r="L20" s="357"/>
      <c r="M20" s="354"/>
      <c r="N20" s="357"/>
      <c r="O20" s="354"/>
      <c r="P20" s="357"/>
      <c r="Q20" s="354"/>
      <c r="R20" s="356"/>
      <c r="S20" s="354"/>
      <c r="T20" s="357"/>
      <c r="U20" s="354"/>
      <c r="V20" s="354"/>
    </row>
    <row r="21" spans="1:22" ht="30" customHeight="1">
      <c r="A21" s="354"/>
      <c r="B21" s="354"/>
      <c r="C21" s="354"/>
      <c r="D21" s="354"/>
      <c r="E21" s="358"/>
      <c r="F21" s="354"/>
      <c r="G21" s="354"/>
      <c r="H21" s="354"/>
      <c r="I21" s="354"/>
      <c r="J21" s="356"/>
      <c r="K21" s="354"/>
      <c r="L21" s="357"/>
      <c r="M21" s="354"/>
      <c r="N21" s="357"/>
      <c r="O21" s="354"/>
      <c r="P21" s="357"/>
      <c r="Q21" s="354"/>
      <c r="R21" s="356"/>
      <c r="S21" s="354"/>
      <c r="T21" s="357"/>
      <c r="U21" s="354"/>
      <c r="V21" s="354"/>
    </row>
    <row r="22" spans="1:22" ht="30" customHeight="1">
      <c r="A22" s="354"/>
      <c r="B22" s="354"/>
      <c r="C22" s="354"/>
      <c r="D22" s="354"/>
      <c r="E22" s="358"/>
      <c r="F22" s="354"/>
      <c r="G22" s="354"/>
      <c r="H22" s="354"/>
      <c r="I22" s="354"/>
      <c r="J22" s="356"/>
      <c r="K22" s="354"/>
      <c r="L22" s="357"/>
      <c r="M22" s="354"/>
      <c r="N22" s="357"/>
      <c r="O22" s="354"/>
      <c r="P22" s="357"/>
      <c r="Q22" s="354"/>
      <c r="R22" s="356"/>
      <c r="S22" s="354"/>
      <c r="T22" s="357"/>
      <c r="U22" s="354"/>
      <c r="V22" s="354"/>
    </row>
    <row r="23" spans="1:22" ht="30" customHeight="1">
      <c r="A23" s="354"/>
      <c r="B23" s="354"/>
      <c r="C23" s="354"/>
      <c r="D23" s="354"/>
      <c r="E23" s="358"/>
      <c r="F23" s="354"/>
      <c r="G23" s="354"/>
      <c r="H23" s="354"/>
      <c r="I23" s="354"/>
      <c r="J23" s="356"/>
      <c r="K23" s="354"/>
      <c r="L23" s="357"/>
      <c r="M23" s="354"/>
      <c r="N23" s="357"/>
      <c r="O23" s="354"/>
      <c r="P23" s="357"/>
      <c r="Q23" s="354"/>
      <c r="R23" s="356"/>
      <c r="S23" s="354"/>
      <c r="T23" s="357"/>
      <c r="U23" s="354"/>
      <c r="V23" s="354"/>
    </row>
    <row r="24" spans="1:22" ht="30" customHeight="1">
      <c r="A24" s="354"/>
      <c r="B24" s="354"/>
      <c r="C24" s="354"/>
      <c r="D24" s="354"/>
      <c r="E24" s="358"/>
      <c r="F24" s="354"/>
      <c r="G24" s="354"/>
      <c r="H24" s="354"/>
      <c r="I24" s="354"/>
      <c r="J24" s="356"/>
      <c r="K24" s="354"/>
      <c r="L24" s="357"/>
      <c r="M24" s="354"/>
      <c r="N24" s="357"/>
      <c r="O24" s="354"/>
      <c r="P24" s="357"/>
      <c r="Q24" s="354"/>
      <c r="R24" s="356"/>
      <c r="S24" s="354"/>
      <c r="T24" s="357"/>
      <c r="U24" s="354"/>
      <c r="V24" s="354"/>
    </row>
    <row r="25" spans="1:22" ht="30" customHeight="1">
      <c r="A25" s="354"/>
      <c r="B25" s="354"/>
      <c r="C25" s="354"/>
      <c r="D25" s="354"/>
      <c r="E25" s="358"/>
      <c r="F25" s="354"/>
      <c r="G25" s="354"/>
      <c r="H25" s="354"/>
      <c r="I25" s="354"/>
      <c r="J25" s="356"/>
      <c r="K25" s="354"/>
      <c r="L25" s="357"/>
      <c r="M25" s="354"/>
      <c r="N25" s="357"/>
      <c r="O25" s="354"/>
      <c r="P25" s="357"/>
      <c r="Q25" s="354"/>
      <c r="R25" s="356"/>
      <c r="S25" s="354"/>
      <c r="T25" s="357"/>
      <c r="U25" s="354"/>
      <c r="V25" s="354"/>
    </row>
    <row r="26" spans="1:22" ht="30" customHeight="1">
      <c r="A26" s="354"/>
      <c r="B26" s="354"/>
      <c r="C26" s="354"/>
      <c r="D26" s="354"/>
      <c r="E26" s="358"/>
      <c r="F26" s="354"/>
      <c r="G26" s="354"/>
      <c r="H26" s="354"/>
      <c r="I26" s="354"/>
      <c r="J26" s="356"/>
      <c r="K26" s="354"/>
      <c r="L26" s="357"/>
      <c r="M26" s="354"/>
      <c r="N26" s="357"/>
      <c r="O26" s="354"/>
      <c r="P26" s="357"/>
      <c r="Q26" s="354"/>
      <c r="R26" s="356"/>
      <c r="S26" s="354"/>
      <c r="T26" s="357"/>
      <c r="U26" s="354"/>
      <c r="V26" s="354"/>
    </row>
    <row r="27" spans="1:22" ht="30" customHeight="1">
      <c r="A27" s="354"/>
      <c r="B27" s="354"/>
      <c r="C27" s="354"/>
      <c r="D27" s="354"/>
      <c r="E27" s="358"/>
      <c r="F27" s="354"/>
      <c r="G27" s="354"/>
      <c r="H27" s="354"/>
      <c r="I27" s="354"/>
      <c r="J27" s="354"/>
      <c r="K27" s="354"/>
      <c r="L27" s="357"/>
      <c r="M27" s="354"/>
      <c r="N27" s="357"/>
      <c r="O27" s="354"/>
      <c r="P27" s="357"/>
      <c r="Q27" s="354"/>
      <c r="R27" s="354"/>
      <c r="S27" s="354"/>
      <c r="T27" s="357"/>
      <c r="U27" s="354"/>
      <c r="V27" s="354"/>
    </row>
    <row r="28" spans="1:22" ht="30" customHeight="1">
      <c r="A28" s="354"/>
      <c r="B28" s="354"/>
      <c r="C28" s="354"/>
      <c r="D28" s="354"/>
      <c r="E28" s="358"/>
      <c r="F28" s="354"/>
      <c r="G28" s="354"/>
      <c r="H28" s="354"/>
      <c r="I28" s="354"/>
      <c r="J28" s="354"/>
      <c r="K28" s="354"/>
      <c r="L28" s="357"/>
      <c r="M28" s="354"/>
      <c r="N28" s="357"/>
      <c r="O28" s="354"/>
      <c r="P28" s="357"/>
      <c r="Q28" s="354"/>
      <c r="R28" s="354"/>
      <c r="S28" s="354"/>
      <c r="T28" s="357"/>
      <c r="U28" s="354"/>
      <c r="V28" s="354"/>
    </row>
    <row r="29" spans="1:22" ht="30" customHeight="1">
      <c r="A29" s="354"/>
      <c r="B29" s="354"/>
      <c r="C29" s="354"/>
      <c r="D29" s="354"/>
      <c r="E29" s="358"/>
      <c r="F29" s="354"/>
      <c r="G29" s="354"/>
      <c r="H29" s="354"/>
      <c r="I29" s="354"/>
      <c r="J29" s="354"/>
      <c r="K29" s="354"/>
      <c r="L29" s="357"/>
      <c r="M29" s="354"/>
      <c r="N29" s="357"/>
      <c r="O29" s="354"/>
      <c r="P29" s="357"/>
      <c r="Q29" s="354"/>
      <c r="R29" s="354"/>
      <c r="S29" s="354"/>
      <c r="T29" s="357"/>
      <c r="U29" s="354"/>
      <c r="V29" s="354"/>
    </row>
    <row r="30" spans="1:22" ht="30" customHeight="1">
      <c r="A30" s="354"/>
      <c r="B30" s="354"/>
      <c r="C30" s="354"/>
      <c r="D30" s="354"/>
      <c r="E30" s="358"/>
      <c r="F30" s="354"/>
      <c r="G30" s="354"/>
      <c r="H30" s="354"/>
      <c r="I30" s="354"/>
      <c r="J30" s="354"/>
      <c r="K30" s="354"/>
      <c r="L30" s="357"/>
      <c r="M30" s="354"/>
      <c r="N30" s="357"/>
      <c r="O30" s="354"/>
      <c r="P30" s="357"/>
      <c r="Q30" s="354"/>
      <c r="R30" s="354"/>
      <c r="S30" s="354"/>
      <c r="T30" s="357"/>
      <c r="U30" s="354"/>
      <c r="V30" s="354"/>
    </row>
    <row r="31" spans="1:22" ht="30" customHeight="1">
      <c r="A31" s="354"/>
      <c r="B31" s="354"/>
      <c r="C31" s="354"/>
      <c r="D31" s="354"/>
      <c r="E31" s="358"/>
      <c r="F31" s="354"/>
      <c r="G31" s="354"/>
      <c r="H31" s="354"/>
      <c r="I31" s="354"/>
      <c r="J31" s="354"/>
      <c r="K31" s="354"/>
      <c r="L31" s="357"/>
      <c r="M31" s="354"/>
      <c r="N31" s="357"/>
      <c r="O31" s="354"/>
      <c r="P31" s="357"/>
      <c r="Q31" s="354"/>
      <c r="R31" s="354"/>
      <c r="S31" s="354"/>
      <c r="T31" s="357"/>
      <c r="U31" s="354"/>
      <c r="V31" s="354"/>
    </row>
    <row r="32" spans="1:22" ht="30" customHeight="1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</row>
    <row r="33" spans="1:22" ht="30" customHeight="1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</row>
    <row r="34" spans="1:22" ht="30" customHeight="1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</row>
    <row r="35" spans="1:22" ht="30" customHeight="1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</row>
    <row r="36" spans="1:22" ht="30" customHeight="1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</row>
    <row r="37" spans="1:22" ht="30" customHeight="1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</row>
    <row r="38" spans="1:22" ht="30" customHeight="1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</row>
    <row r="39" spans="1:22" ht="30" customHeight="1">
      <c r="A39" s="354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</row>
    <row r="40" spans="1:22" ht="30" customHeight="1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</row>
    <row r="41" spans="1:22" ht="30" customHeight="1">
      <c r="A41" s="354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</row>
    <row r="42" spans="1:22" ht="30" customHeight="1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</row>
    <row r="43" spans="1:22" ht="30" customHeight="1">
      <c r="A43" s="35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</row>
    <row r="44" spans="1:22" ht="30" customHeight="1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</row>
    <row r="45" spans="1:22" ht="30" customHeight="1">
      <c r="A45" s="35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</row>
    <row r="46" spans="1:22" ht="30" customHeight="1">
      <c r="A46" s="354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</row>
    <row r="47" spans="1:22" ht="30" customHeight="1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</row>
    <row r="48" spans="1:22" ht="30" customHeight="1">
      <c r="A48" s="354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</row>
    <row r="49" spans="1:22" ht="30" customHeight="1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</row>
    <row r="50" spans="1:22" ht="30" customHeight="1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</row>
    <row r="51" spans="1:22" ht="30" customHeight="1">
      <c r="A51" s="354"/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</row>
    <row r="52" spans="1:22" ht="30" customHeight="1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</row>
    <row r="53" spans="1:22" ht="30" customHeight="1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</row>
    <row r="54" spans="1:22" ht="30" customHeight="1">
      <c r="A54" s="354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</row>
    <row r="55" spans="1:22" ht="30" customHeight="1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</row>
    <row r="56" spans="1:22" ht="30" customHeight="1">
      <c r="A56" s="354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</row>
    <row r="57" spans="1:22" ht="30" customHeight="1">
      <c r="A57" s="354"/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</row>
    <row r="58" spans="1:22" ht="30" customHeight="1">
      <c r="A58" s="354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</row>
    <row r="59" spans="1:22" ht="30" customHeight="1">
      <c r="A59" s="354"/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</row>
    <row r="60" spans="1:22" ht="30" customHeight="1">
      <c r="A60" s="354"/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</row>
    <row r="61" spans="1:22" ht="30" customHeight="1">
      <c r="A61" s="354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</row>
    <row r="62" spans="1:22" ht="30" customHeight="1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</row>
    <row r="63" spans="1:22" ht="30" customHeight="1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</row>
    <row r="64" spans="1:22" ht="30" customHeight="1">
      <c r="A64" s="354"/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</row>
    <row r="65" spans="1:22" ht="30" customHeight="1">
      <c r="A65" s="354"/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</row>
    <row r="66" spans="1:22" ht="30" customHeight="1">
      <c r="A66" s="354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</row>
    <row r="67" spans="1:22" ht="30" customHeight="1">
      <c r="A67" s="354"/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</row>
    <row r="68" spans="1:22" ht="30" customHeight="1">
      <c r="A68" s="354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</row>
    <row r="69" spans="1:22" ht="30" customHeight="1">
      <c r="A69" s="354"/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</row>
    <row r="70" spans="1:22" ht="30" customHeight="1">
      <c r="A70" s="354"/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</row>
    <row r="71" spans="1:22" ht="30" customHeight="1">
      <c r="A71" s="354"/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</row>
    <row r="72" spans="1:22" ht="30" customHeight="1">
      <c r="A72" s="354"/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</row>
    <row r="73" spans="1:22" ht="30" customHeight="1">
      <c r="A73" s="354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</row>
    <row r="74" spans="1:22" ht="30" customHeight="1">
      <c r="A74" s="354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</row>
    <row r="75" spans="1:22" ht="30" customHeight="1">
      <c r="A75" s="354"/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</row>
    <row r="76" spans="1:22" ht="30" customHeight="1">
      <c r="A76" s="354"/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</row>
    <row r="77" spans="1:22" ht="30" customHeight="1">
      <c r="A77" s="354"/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</row>
    <row r="78" spans="1:22" ht="30" customHeight="1">
      <c r="A78" s="354"/>
      <c r="B78" s="35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</row>
    <row r="79" spans="1:22" ht="30" customHeight="1">
      <c r="A79" s="354"/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</row>
    <row r="80" spans="1:22" ht="30" customHeight="1">
      <c r="A80" s="354"/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</row>
    <row r="81" spans="1:22" ht="30" customHeight="1">
      <c r="A81" s="354"/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</row>
    <row r="82" spans="1:22" ht="30" customHeight="1">
      <c r="A82" s="354"/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</row>
    <row r="83" spans="1:22" ht="30" customHeight="1">
      <c r="A83" s="354"/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</row>
    <row r="84" spans="1:22" ht="30" customHeight="1">
      <c r="A84" s="354"/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</row>
    <row r="85" spans="1:22" ht="30" customHeight="1">
      <c r="A85" s="354"/>
      <c r="B85" s="354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</row>
    <row r="86" spans="1:22" ht="30" customHeight="1">
      <c r="A86" s="354"/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</row>
    <row r="87" spans="1:22" ht="30" customHeight="1">
      <c r="A87" s="354"/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</row>
    <row r="88" spans="1:22" ht="30" customHeight="1">
      <c r="A88" s="354"/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</row>
    <row r="89" spans="1:22" ht="30" customHeight="1">
      <c r="A89" s="354"/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</row>
    <row r="90" spans="1:22" ht="30" customHeight="1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</row>
    <row r="91" spans="1:22" ht="30" customHeight="1">
      <c r="A91" s="354"/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</row>
    <row r="92" spans="1:22" ht="30" customHeight="1">
      <c r="A92" s="354"/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</row>
    <row r="93" spans="1:22" ht="30" customHeight="1">
      <c r="A93" s="354"/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</row>
    <row r="94" spans="1:22" ht="30" customHeight="1">
      <c r="A94" s="354"/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</row>
    <row r="95" spans="1:22" ht="30" customHeight="1">
      <c r="A95" s="354"/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</row>
    <row r="96" spans="1:22" ht="30" customHeight="1">
      <c r="A96" s="354"/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</row>
    <row r="97" spans="1:22" ht="30" customHeight="1">
      <c r="A97" s="354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</row>
    <row r="98" spans="1:22" ht="30" customHeight="1">
      <c r="A98" s="354"/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</row>
    <row r="99" spans="1:22" ht="30" customHeight="1">
      <c r="A99" s="354"/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</row>
    <row r="100" spans="1:22" ht="30" customHeight="1">
      <c r="A100" s="354"/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</row>
    <row r="101" spans="1:22" ht="30" customHeight="1">
      <c r="A101" s="354"/>
      <c r="B101" s="354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</row>
    <row r="102" spans="1:22" ht="30" customHeight="1">
      <c r="A102" s="354"/>
      <c r="B102" s="354"/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</row>
    <row r="103" spans="1:22" ht="30" customHeight="1">
      <c r="A103" s="354"/>
      <c r="B103" s="354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</row>
    <row r="104" spans="1:22" ht="30" customHeight="1">
      <c r="A104" s="354"/>
      <c r="B104" s="354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</row>
    <row r="105" spans="1:22" ht="30" customHeight="1">
      <c r="A105" s="354"/>
      <c r="B105" s="354"/>
      <c r="C105" s="354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</row>
    <row r="106" spans="1:22" ht="30" customHeight="1">
      <c r="A106" s="354"/>
      <c r="B106" s="354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</row>
    <row r="107" spans="1:22" ht="30" customHeight="1">
      <c r="A107" s="354"/>
      <c r="B107" s="354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354"/>
      <c r="S107" s="354"/>
      <c r="T107" s="354"/>
      <c r="U107" s="354"/>
      <c r="V107" s="354"/>
    </row>
    <row r="108" spans="1:22" ht="30" customHeight="1">
      <c r="A108" s="354"/>
      <c r="B108" s="354"/>
      <c r="C108" s="354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54"/>
      <c r="T108" s="354"/>
      <c r="U108" s="354"/>
      <c r="V108" s="354"/>
    </row>
    <row r="109" spans="1:22" ht="30" customHeight="1">
      <c r="A109" s="354"/>
      <c r="B109" s="354"/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</row>
    <row r="110" spans="1:22" ht="30" customHeight="1">
      <c r="A110" s="354"/>
      <c r="B110" s="354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</row>
    <row r="111" spans="1:22" ht="30" customHeight="1">
      <c r="A111" s="354"/>
      <c r="B111" s="354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</row>
    <row r="112" spans="1:22" ht="30" customHeight="1">
      <c r="A112" s="354"/>
      <c r="B112" s="354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</row>
    <row r="113" spans="1:22" ht="30" customHeight="1">
      <c r="A113" s="354"/>
      <c r="B113" s="354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</row>
    <row r="114" spans="1:22" ht="30" customHeight="1">
      <c r="A114" s="354"/>
      <c r="B114" s="354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</row>
    <row r="115" spans="1:22" ht="30" customHeight="1">
      <c r="A115" s="354"/>
      <c r="B115" s="35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/>
      <c r="U115" s="354"/>
      <c r="V115" s="354"/>
    </row>
    <row r="116" spans="1:22" ht="30" customHeight="1">
      <c r="A116" s="354"/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</row>
    <row r="117" spans="1:22" ht="30" customHeight="1">
      <c r="A117" s="354"/>
      <c r="B117" s="354"/>
      <c r="C117" s="354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/>
      <c r="U117" s="354"/>
      <c r="V117" s="354"/>
    </row>
    <row r="118" spans="1:22" ht="30" customHeight="1">
      <c r="A118" s="354"/>
      <c r="B118" s="354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</row>
    <row r="119" spans="1:22" ht="30" customHeight="1">
      <c r="A119" s="354"/>
      <c r="B119" s="354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54"/>
    </row>
    <row r="120" spans="1:22" ht="30" customHeight="1">
      <c r="A120" s="354"/>
      <c r="B120" s="354"/>
      <c r="C120" s="354"/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</row>
    <row r="121" spans="1:22" ht="30" customHeight="1">
      <c r="A121" s="354"/>
      <c r="B121" s="354"/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</row>
    <row r="122" spans="1:22" ht="30" customHeight="1">
      <c r="A122" s="354"/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</row>
    <row r="123" spans="1:22" ht="30" customHeight="1">
      <c r="A123" s="354"/>
      <c r="B123" s="354"/>
      <c r="C123" s="354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/>
      <c r="U123" s="354"/>
      <c r="V123" s="354"/>
    </row>
    <row r="124" spans="1:22" ht="30" customHeight="1">
      <c r="A124" s="354"/>
      <c r="B124" s="354"/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/>
      <c r="U124" s="354"/>
      <c r="V124" s="354"/>
    </row>
    <row r="125" spans="1:22" ht="30" customHeight="1">
      <c r="A125" s="354"/>
      <c r="B125" s="354"/>
      <c r="C125" s="354"/>
      <c r="D125" s="354"/>
      <c r="E125" s="354"/>
      <c r="F125" s="354"/>
      <c r="G125" s="354"/>
      <c r="H125" s="354"/>
      <c r="I125" s="354"/>
      <c r="J125" s="354"/>
      <c r="K125" s="354"/>
      <c r="L125" s="354"/>
      <c r="M125" s="354"/>
      <c r="N125" s="354"/>
      <c r="O125" s="354"/>
      <c r="P125" s="354"/>
      <c r="Q125" s="354"/>
      <c r="R125" s="354"/>
      <c r="S125" s="354"/>
      <c r="T125" s="354"/>
      <c r="U125" s="354"/>
      <c r="V125" s="354"/>
    </row>
    <row r="126" spans="1:22" ht="30" customHeight="1">
      <c r="A126" s="354"/>
      <c r="B126" s="354"/>
      <c r="C126" s="354"/>
      <c r="D126" s="354"/>
      <c r="E126" s="354"/>
      <c r="F126" s="354"/>
      <c r="G126" s="354"/>
      <c r="H126" s="354"/>
      <c r="I126" s="354"/>
      <c r="J126" s="354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/>
      <c r="U126" s="354"/>
      <c r="V126" s="354"/>
    </row>
    <row r="127" spans="1:22" ht="30" customHeight="1">
      <c r="A127" s="354"/>
      <c r="B127" s="354"/>
      <c r="C127" s="354"/>
      <c r="D127" s="354"/>
      <c r="E127" s="354"/>
      <c r="F127" s="354"/>
      <c r="G127" s="354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/>
      <c r="U127" s="354"/>
      <c r="V127" s="354"/>
    </row>
    <row r="128" spans="1:22" ht="30" customHeight="1">
      <c r="A128" s="354"/>
      <c r="B128" s="354"/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/>
      <c r="U128" s="354"/>
      <c r="V128" s="354"/>
    </row>
    <row r="129" spans="1:22" ht="30" customHeight="1">
      <c r="A129" s="354"/>
      <c r="B129" s="354"/>
      <c r="C129" s="354"/>
      <c r="D129" s="354"/>
      <c r="E129" s="354"/>
      <c r="F129" s="354"/>
      <c r="G129" s="354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/>
      <c r="U129" s="354"/>
      <c r="V129" s="354"/>
    </row>
    <row r="130" spans="1:22" ht="30" customHeight="1">
      <c r="A130" s="354"/>
      <c r="B130" s="354"/>
      <c r="C130" s="354"/>
      <c r="D130" s="354"/>
      <c r="E130" s="354"/>
      <c r="F130" s="354"/>
      <c r="G130" s="354"/>
      <c r="H130" s="354"/>
      <c r="I130" s="354"/>
      <c r="J130" s="354"/>
      <c r="K130" s="354"/>
      <c r="L130" s="354"/>
      <c r="M130" s="354"/>
      <c r="N130" s="354"/>
      <c r="O130" s="354"/>
      <c r="P130" s="354"/>
      <c r="Q130" s="354"/>
      <c r="R130" s="354"/>
      <c r="S130" s="354"/>
      <c r="T130" s="354"/>
      <c r="U130" s="354"/>
      <c r="V130" s="354"/>
    </row>
    <row r="131" spans="1:22" ht="30" customHeight="1">
      <c r="A131" s="354"/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/>
      <c r="U131" s="354"/>
      <c r="V131" s="354"/>
    </row>
    <row r="132" spans="1:22" ht="30" customHeight="1">
      <c r="A132" s="354"/>
      <c r="B132" s="354"/>
      <c r="C132" s="354"/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54"/>
      <c r="V132" s="354"/>
    </row>
    <row r="133" spans="1:22" ht="30" customHeight="1">
      <c r="A133" s="354"/>
      <c r="B133" s="354"/>
      <c r="C133" s="354"/>
      <c r="D133" s="354"/>
      <c r="E133" s="354"/>
      <c r="F133" s="354"/>
      <c r="G133" s="354"/>
      <c r="H133" s="354"/>
      <c r="I133" s="354"/>
      <c r="J133" s="354"/>
      <c r="K133" s="354"/>
      <c r="L133" s="354"/>
      <c r="M133" s="354"/>
      <c r="N133" s="354"/>
      <c r="O133" s="354"/>
      <c r="P133" s="354"/>
      <c r="Q133" s="354"/>
      <c r="R133" s="354"/>
      <c r="S133" s="354"/>
      <c r="T133" s="354"/>
      <c r="U133" s="354"/>
      <c r="V133" s="354"/>
    </row>
    <row r="134" spans="1:22" ht="30" customHeight="1">
      <c r="A134" s="354"/>
      <c r="B134" s="354"/>
      <c r="C134" s="354"/>
      <c r="D134" s="354"/>
      <c r="E134" s="354"/>
      <c r="F134" s="354"/>
      <c r="G134" s="354"/>
      <c r="H134" s="354"/>
      <c r="I134" s="354"/>
      <c r="J134" s="354"/>
      <c r="K134" s="354"/>
      <c r="L134" s="354"/>
      <c r="M134" s="354"/>
      <c r="N134" s="354"/>
      <c r="O134" s="354"/>
      <c r="P134" s="354"/>
      <c r="Q134" s="354"/>
      <c r="R134" s="354"/>
      <c r="S134" s="354"/>
      <c r="T134" s="354"/>
      <c r="U134" s="354"/>
      <c r="V134" s="354"/>
    </row>
    <row r="135" spans="1:22" ht="30" customHeight="1">
      <c r="A135" s="354"/>
      <c r="B135" s="354"/>
      <c r="C135" s="354"/>
      <c r="D135" s="354"/>
      <c r="E135" s="354"/>
      <c r="F135" s="354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4"/>
      <c r="S135" s="354"/>
      <c r="T135" s="354"/>
      <c r="U135" s="354"/>
      <c r="V135" s="354"/>
    </row>
    <row r="136" spans="1:22" ht="30" customHeight="1">
      <c r="A136" s="354"/>
      <c r="B136" s="354"/>
      <c r="C136" s="354"/>
      <c r="D136" s="354"/>
      <c r="E136" s="354"/>
      <c r="F136" s="354"/>
      <c r="G136" s="354"/>
      <c r="H136" s="354"/>
      <c r="I136" s="354"/>
      <c r="J136" s="354"/>
      <c r="K136" s="354"/>
      <c r="L136" s="354"/>
      <c r="M136" s="354"/>
      <c r="N136" s="354"/>
      <c r="O136" s="354"/>
      <c r="P136" s="354"/>
      <c r="Q136" s="354"/>
      <c r="R136" s="354"/>
      <c r="S136" s="354"/>
      <c r="T136" s="354"/>
      <c r="U136" s="354"/>
      <c r="V136" s="354"/>
    </row>
    <row r="137" spans="1:22" ht="30" customHeight="1">
      <c r="A137" s="354"/>
      <c r="B137" s="354"/>
      <c r="C137" s="354"/>
      <c r="D137" s="354"/>
      <c r="E137" s="354"/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4"/>
      <c r="S137" s="354"/>
      <c r="T137" s="354"/>
      <c r="U137" s="354"/>
      <c r="V137" s="354"/>
    </row>
    <row r="138" spans="1:22" ht="30" customHeight="1">
      <c r="A138" s="354"/>
      <c r="B138" s="354"/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54"/>
      <c r="V138" s="354"/>
    </row>
    <row r="139" spans="1:22" ht="30" customHeight="1">
      <c r="A139" s="354"/>
      <c r="B139" s="354"/>
      <c r="C139" s="354"/>
      <c r="D139" s="354"/>
      <c r="E139" s="354"/>
      <c r="F139" s="354"/>
      <c r="G139" s="354"/>
      <c r="H139" s="354"/>
      <c r="I139" s="354"/>
      <c r="J139" s="354"/>
      <c r="K139" s="354"/>
      <c r="L139" s="354"/>
      <c r="M139" s="354"/>
      <c r="N139" s="354"/>
      <c r="O139" s="354"/>
      <c r="P139" s="354"/>
      <c r="Q139" s="354"/>
      <c r="R139" s="354"/>
      <c r="S139" s="354"/>
      <c r="T139" s="354"/>
      <c r="U139" s="354"/>
      <c r="V139" s="354"/>
    </row>
    <row r="140" spans="1:22" ht="30" customHeight="1">
      <c r="A140" s="354"/>
      <c r="B140" s="354"/>
      <c r="C140" s="354"/>
      <c r="D140" s="354"/>
      <c r="E140" s="354"/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/>
      <c r="U140" s="354"/>
      <c r="V140" s="354"/>
    </row>
    <row r="141" spans="1:22" ht="30" customHeight="1">
      <c r="A141" s="354"/>
      <c r="B141" s="354"/>
      <c r="C141" s="354"/>
      <c r="D141" s="354"/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4"/>
      <c r="S141" s="354"/>
      <c r="T141" s="354"/>
      <c r="U141" s="354"/>
      <c r="V141" s="354"/>
    </row>
    <row r="142" spans="1:22" ht="30" customHeight="1">
      <c r="A142" s="354"/>
      <c r="B142" s="354"/>
      <c r="C142" s="354"/>
      <c r="D142" s="354"/>
      <c r="E142" s="354"/>
      <c r="F142" s="354"/>
      <c r="G142" s="354"/>
      <c r="H142" s="354"/>
      <c r="I142" s="354"/>
      <c r="J142" s="354"/>
      <c r="K142" s="354"/>
      <c r="L142" s="354"/>
      <c r="M142" s="354"/>
      <c r="N142" s="354"/>
      <c r="O142" s="354"/>
      <c r="P142" s="354"/>
      <c r="Q142" s="354"/>
      <c r="R142" s="354"/>
      <c r="S142" s="354"/>
      <c r="T142" s="354"/>
      <c r="U142" s="354"/>
      <c r="V142" s="354"/>
    </row>
    <row r="143" spans="1:22" ht="30" customHeight="1">
      <c r="A143" s="354"/>
      <c r="B143" s="354"/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54"/>
      <c r="R143" s="354"/>
      <c r="S143" s="354"/>
      <c r="T143" s="354"/>
      <c r="U143" s="354"/>
      <c r="V143" s="354"/>
    </row>
    <row r="144" spans="1:22" ht="30" customHeight="1">
      <c r="A144" s="354"/>
      <c r="B144" s="354"/>
      <c r="C144" s="354"/>
      <c r="D144" s="354"/>
      <c r="E144" s="354"/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/>
      <c r="T144" s="354"/>
      <c r="U144" s="354"/>
      <c r="V144" s="354"/>
    </row>
    <row r="145" spans="1:22" ht="30" customHeight="1">
      <c r="A145" s="354"/>
      <c r="B145" s="354"/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4"/>
      <c r="S145" s="354"/>
      <c r="T145" s="354"/>
      <c r="U145" s="354"/>
      <c r="V145" s="354"/>
    </row>
    <row r="146" spans="1:22" ht="30" customHeight="1">
      <c r="A146" s="354"/>
      <c r="B146" s="354"/>
      <c r="C146" s="354"/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54"/>
      <c r="Q146" s="354"/>
      <c r="R146" s="354"/>
      <c r="S146" s="354"/>
      <c r="T146" s="354"/>
      <c r="U146" s="354"/>
      <c r="V146" s="354"/>
    </row>
    <row r="147" spans="1:22" ht="30" customHeight="1">
      <c r="A147" s="354"/>
      <c r="B147" s="354"/>
      <c r="C147" s="354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354"/>
      <c r="T147" s="354"/>
      <c r="U147" s="354"/>
      <c r="V147" s="354"/>
    </row>
    <row r="148" spans="1:22" ht="30" customHeight="1">
      <c r="A148" s="354"/>
      <c r="B148" s="354"/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354"/>
      <c r="P148" s="354"/>
      <c r="Q148" s="354"/>
      <c r="R148" s="354"/>
      <c r="S148" s="354"/>
      <c r="T148" s="354"/>
      <c r="U148" s="354"/>
      <c r="V148" s="354"/>
    </row>
    <row r="149" spans="1:22" ht="30" customHeight="1">
      <c r="A149" s="354"/>
      <c r="B149" s="354"/>
      <c r="C149" s="354"/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354"/>
      <c r="T149" s="354"/>
      <c r="U149" s="354"/>
      <c r="V149" s="354"/>
    </row>
    <row r="150" spans="1:22" ht="30" customHeight="1">
      <c r="A150" s="354"/>
      <c r="B150" s="354"/>
      <c r="C150" s="354"/>
      <c r="D150" s="354"/>
      <c r="E150" s="354"/>
      <c r="F150" s="354"/>
      <c r="G150" s="354"/>
      <c r="H150" s="354"/>
      <c r="I150" s="354"/>
      <c r="J150" s="354"/>
      <c r="K150" s="354"/>
      <c r="L150" s="354"/>
      <c r="M150" s="354"/>
      <c r="N150" s="354"/>
      <c r="O150" s="354"/>
      <c r="P150" s="354"/>
      <c r="Q150" s="354"/>
      <c r="R150" s="354"/>
      <c r="S150" s="354"/>
      <c r="T150" s="354"/>
      <c r="U150" s="354"/>
      <c r="V150" s="354"/>
    </row>
    <row r="151" spans="1:22" ht="30" customHeight="1">
      <c r="A151" s="354"/>
      <c r="B151" s="354"/>
      <c r="C151" s="354"/>
      <c r="D151" s="354"/>
      <c r="E151" s="354"/>
      <c r="F151" s="354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/>
      <c r="U151" s="354"/>
      <c r="V151" s="354"/>
    </row>
    <row r="152" spans="1:22" ht="30" customHeight="1">
      <c r="A152" s="354"/>
      <c r="B152" s="354"/>
      <c r="C152" s="354"/>
      <c r="D152" s="354"/>
      <c r="E152" s="354"/>
      <c r="F152" s="354"/>
      <c r="G152" s="354"/>
      <c r="H152" s="354"/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/>
      <c r="U152" s="354"/>
      <c r="V152" s="354"/>
    </row>
    <row r="153" spans="1:22" ht="30" customHeight="1">
      <c r="A153" s="354"/>
      <c r="B153" s="354"/>
      <c r="C153" s="354"/>
      <c r="D153" s="354"/>
      <c r="E153" s="354"/>
      <c r="F153" s="354"/>
      <c r="G153" s="354"/>
      <c r="H153" s="354"/>
      <c r="I153" s="354"/>
      <c r="J153" s="354"/>
      <c r="K153" s="354"/>
      <c r="L153" s="354"/>
      <c r="M153" s="354"/>
      <c r="N153" s="354"/>
      <c r="O153" s="354"/>
      <c r="P153" s="354"/>
      <c r="Q153" s="354"/>
      <c r="R153" s="354"/>
      <c r="S153" s="354"/>
      <c r="T153" s="354"/>
      <c r="U153" s="354"/>
      <c r="V153" s="354"/>
    </row>
    <row r="154" spans="1:22" ht="30" customHeight="1">
      <c r="A154" s="354"/>
      <c r="B154" s="354"/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/>
      <c r="U154" s="354"/>
      <c r="V154" s="354"/>
    </row>
    <row r="155" spans="1:22" ht="30" customHeight="1">
      <c r="A155" s="354"/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  <c r="L155" s="354"/>
      <c r="M155" s="354"/>
      <c r="N155" s="354"/>
      <c r="O155" s="354"/>
      <c r="P155" s="354"/>
      <c r="Q155" s="354"/>
      <c r="R155" s="354"/>
      <c r="S155" s="354"/>
      <c r="T155" s="354"/>
      <c r="U155" s="354"/>
      <c r="V155" s="354"/>
    </row>
    <row r="156" spans="1:22" ht="30" customHeight="1">
      <c r="A156" s="354"/>
      <c r="B156" s="354"/>
      <c r="C156" s="354"/>
      <c r="D156" s="354"/>
      <c r="E156" s="354"/>
      <c r="F156" s="354"/>
      <c r="G156" s="354"/>
      <c r="H156" s="354"/>
      <c r="I156" s="354"/>
      <c r="J156" s="354"/>
      <c r="K156" s="354"/>
      <c r="L156" s="354"/>
      <c r="M156" s="354"/>
      <c r="N156" s="354"/>
      <c r="O156" s="354"/>
      <c r="P156" s="354"/>
      <c r="Q156" s="354"/>
      <c r="R156" s="354"/>
      <c r="S156" s="354"/>
      <c r="T156" s="354"/>
      <c r="U156" s="354"/>
      <c r="V156" s="354"/>
    </row>
    <row r="157" spans="1:22" ht="30" customHeight="1">
      <c r="A157" s="354"/>
      <c r="B157" s="354"/>
      <c r="C157" s="354"/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  <c r="N157" s="354"/>
      <c r="O157" s="354"/>
      <c r="P157" s="354"/>
      <c r="Q157" s="354"/>
      <c r="R157" s="354"/>
      <c r="S157" s="354"/>
      <c r="T157" s="354"/>
      <c r="U157" s="354"/>
      <c r="V157" s="354"/>
    </row>
    <row r="158" spans="1:22" ht="30" customHeight="1">
      <c r="A158" s="354"/>
      <c r="B158" s="354"/>
      <c r="C158" s="354"/>
      <c r="D158" s="354"/>
      <c r="E158" s="354"/>
      <c r="F158" s="354"/>
      <c r="G158" s="354"/>
      <c r="H158" s="354"/>
      <c r="I158" s="354"/>
      <c r="J158" s="354"/>
      <c r="K158" s="354"/>
      <c r="L158" s="354"/>
      <c r="M158" s="354"/>
      <c r="N158" s="354"/>
      <c r="O158" s="354"/>
      <c r="P158" s="354"/>
      <c r="Q158" s="354"/>
      <c r="R158" s="354"/>
      <c r="S158" s="354"/>
      <c r="T158" s="354"/>
      <c r="U158" s="354"/>
      <c r="V158" s="354"/>
    </row>
    <row r="159" spans="1:22" ht="30" customHeight="1">
      <c r="A159" s="354"/>
      <c r="B159" s="354"/>
      <c r="C159" s="354"/>
      <c r="D159" s="354"/>
      <c r="E159" s="354"/>
      <c r="F159" s="354"/>
      <c r="G159" s="354"/>
      <c r="H159" s="354"/>
      <c r="I159" s="354"/>
      <c r="J159" s="354"/>
      <c r="K159" s="354"/>
      <c r="L159" s="354"/>
      <c r="M159" s="354"/>
      <c r="N159" s="354"/>
      <c r="O159" s="354"/>
      <c r="P159" s="354"/>
      <c r="Q159" s="354"/>
      <c r="R159" s="354"/>
      <c r="S159" s="354"/>
      <c r="T159" s="354"/>
      <c r="U159" s="354"/>
      <c r="V159" s="354"/>
    </row>
    <row r="160" spans="1:22" ht="30" customHeight="1">
      <c r="A160" s="354"/>
      <c r="B160" s="354"/>
      <c r="C160" s="354"/>
      <c r="D160" s="354"/>
      <c r="E160" s="354"/>
      <c r="F160" s="354"/>
      <c r="G160" s="354"/>
      <c r="H160" s="354"/>
      <c r="I160" s="354"/>
      <c r="J160" s="354"/>
      <c r="K160" s="354"/>
      <c r="L160" s="354"/>
      <c r="M160" s="354"/>
      <c r="N160" s="354"/>
      <c r="O160" s="354"/>
      <c r="P160" s="354"/>
      <c r="Q160" s="354"/>
      <c r="R160" s="354"/>
      <c r="S160" s="354"/>
      <c r="T160" s="354"/>
      <c r="U160" s="354"/>
      <c r="V160" s="354"/>
    </row>
    <row r="161" spans="1:22" ht="30" customHeight="1">
      <c r="A161" s="354"/>
      <c r="B161" s="354"/>
      <c r="C161" s="354"/>
      <c r="D161" s="354"/>
      <c r="E161" s="354"/>
      <c r="F161" s="354"/>
      <c r="G161" s="354"/>
      <c r="H161" s="354"/>
      <c r="I161" s="354"/>
      <c r="J161" s="354"/>
      <c r="K161" s="354"/>
      <c r="L161" s="354"/>
      <c r="M161" s="354"/>
      <c r="N161" s="354"/>
      <c r="O161" s="354"/>
      <c r="P161" s="354"/>
      <c r="Q161" s="354"/>
      <c r="R161" s="354"/>
      <c r="S161" s="354"/>
      <c r="T161" s="354"/>
      <c r="U161" s="354"/>
      <c r="V161" s="354"/>
    </row>
    <row r="162" spans="1:22" ht="30" customHeight="1">
      <c r="A162" s="354"/>
      <c r="B162" s="354"/>
      <c r="C162" s="354"/>
      <c r="D162" s="354"/>
      <c r="E162" s="354"/>
      <c r="F162" s="354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/>
      <c r="U162" s="354"/>
      <c r="V162" s="354"/>
    </row>
    <row r="163" spans="1:22" ht="30" customHeight="1">
      <c r="A163" s="354"/>
      <c r="B163" s="354"/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</row>
    <row r="164" spans="1:22" ht="30" customHeight="1">
      <c r="A164" s="354"/>
      <c r="B164" s="354"/>
      <c r="C164" s="354"/>
      <c r="D164" s="354"/>
      <c r="E164" s="354"/>
      <c r="F164" s="354"/>
      <c r="G164" s="354"/>
      <c r="H164" s="354"/>
      <c r="I164" s="354"/>
      <c r="J164" s="354"/>
      <c r="K164" s="354"/>
      <c r="L164" s="354"/>
      <c r="M164" s="354"/>
      <c r="N164" s="354"/>
      <c r="O164" s="354"/>
      <c r="P164" s="354"/>
      <c r="Q164" s="354"/>
      <c r="R164" s="354"/>
      <c r="S164" s="354"/>
      <c r="T164" s="354"/>
      <c r="U164" s="354"/>
      <c r="V164" s="354"/>
    </row>
    <row r="165" spans="1:22" ht="30" customHeight="1">
      <c r="A165" s="354"/>
      <c r="B165" s="354"/>
      <c r="C165" s="354"/>
      <c r="D165" s="354"/>
      <c r="E165" s="354"/>
      <c r="F165" s="354"/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4"/>
      <c r="S165" s="354"/>
      <c r="T165" s="354"/>
      <c r="U165" s="354"/>
      <c r="V165" s="354"/>
    </row>
    <row r="166" spans="1:22" ht="30" customHeight="1">
      <c r="A166" s="354"/>
      <c r="B166" s="354"/>
      <c r="C166" s="354"/>
      <c r="D166" s="354"/>
      <c r="E166" s="354"/>
      <c r="F166" s="354"/>
      <c r="G166" s="354"/>
      <c r="H166" s="354"/>
      <c r="I166" s="354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</row>
    <row r="167" spans="1:22" ht="30" customHeight="1">
      <c r="A167" s="354"/>
      <c r="B167" s="354"/>
      <c r="C167" s="354"/>
      <c r="D167" s="354"/>
      <c r="E167" s="354"/>
      <c r="F167" s="354"/>
      <c r="G167" s="354"/>
      <c r="H167" s="354"/>
      <c r="I167" s="354"/>
      <c r="J167" s="354"/>
      <c r="K167" s="354"/>
      <c r="L167" s="354"/>
      <c r="M167" s="354"/>
      <c r="N167" s="354"/>
      <c r="O167" s="354"/>
      <c r="P167" s="354"/>
      <c r="Q167" s="354"/>
      <c r="R167" s="354"/>
      <c r="S167" s="354"/>
      <c r="T167" s="354"/>
      <c r="U167" s="354"/>
      <c r="V167" s="354"/>
    </row>
    <row r="168" spans="1:22" ht="30" customHeight="1">
      <c r="A168" s="354"/>
      <c r="B168" s="354"/>
      <c r="C168" s="354"/>
      <c r="D168" s="354"/>
      <c r="E168" s="354"/>
      <c r="F168" s="354"/>
      <c r="G168" s="354"/>
      <c r="H168" s="354"/>
      <c r="I168" s="354"/>
      <c r="J168" s="354"/>
      <c r="K168" s="354"/>
      <c r="L168" s="354"/>
      <c r="M168" s="354"/>
      <c r="N168" s="354"/>
      <c r="O168" s="354"/>
      <c r="P168" s="354"/>
      <c r="Q168" s="354"/>
      <c r="R168" s="354"/>
      <c r="S168" s="354"/>
      <c r="T168" s="354"/>
      <c r="U168" s="354"/>
      <c r="V168" s="354"/>
    </row>
    <row r="169" spans="1:22" ht="30" customHeight="1">
      <c r="A169" s="354"/>
      <c r="B169" s="354"/>
      <c r="C169" s="354"/>
      <c r="D169" s="354"/>
      <c r="E169" s="354"/>
      <c r="F169" s="354"/>
      <c r="G169" s="354"/>
      <c r="H169" s="354"/>
      <c r="I169" s="354"/>
      <c r="J169" s="354"/>
      <c r="K169" s="354"/>
      <c r="L169" s="354"/>
      <c r="M169" s="354"/>
      <c r="N169" s="354"/>
      <c r="O169" s="354"/>
      <c r="P169" s="354"/>
      <c r="Q169" s="354"/>
      <c r="R169" s="354"/>
      <c r="S169" s="354"/>
      <c r="T169" s="354"/>
      <c r="U169" s="354"/>
      <c r="V169" s="354"/>
    </row>
    <row r="170" spans="1:22" ht="30" customHeight="1">
      <c r="A170" s="354"/>
      <c r="B170" s="354"/>
      <c r="C170" s="354"/>
      <c r="D170" s="354"/>
      <c r="E170" s="354"/>
      <c r="F170" s="354"/>
      <c r="G170" s="354"/>
      <c r="H170" s="354"/>
      <c r="I170" s="354"/>
      <c r="J170" s="354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54"/>
      <c r="V170" s="354"/>
    </row>
    <row r="171" spans="1:22" ht="30" customHeight="1">
      <c r="A171" s="354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354"/>
      <c r="O171" s="354"/>
      <c r="P171" s="354"/>
      <c r="Q171" s="354"/>
      <c r="R171" s="354"/>
      <c r="S171" s="354"/>
      <c r="T171" s="354"/>
      <c r="U171" s="354"/>
      <c r="V171" s="354"/>
    </row>
    <row r="172" spans="1:22" ht="30" customHeight="1">
      <c r="A172" s="354"/>
      <c r="B172" s="354"/>
      <c r="C172" s="354"/>
      <c r="D172" s="354"/>
      <c r="E172" s="354"/>
      <c r="F172" s="354"/>
      <c r="G172" s="354"/>
      <c r="H172" s="354"/>
      <c r="I172" s="354"/>
      <c r="J172" s="354"/>
      <c r="K172" s="354"/>
      <c r="L172" s="354"/>
      <c r="M172" s="354"/>
      <c r="N172" s="354"/>
      <c r="O172" s="354"/>
      <c r="P172" s="354"/>
      <c r="Q172" s="354"/>
      <c r="R172" s="354"/>
      <c r="S172" s="354"/>
      <c r="T172" s="354"/>
      <c r="U172" s="354"/>
      <c r="V172" s="354"/>
    </row>
    <row r="173" spans="1:22" ht="30" customHeight="1">
      <c r="A173" s="354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354"/>
      <c r="O173" s="354"/>
      <c r="P173" s="354"/>
      <c r="Q173" s="354"/>
      <c r="R173" s="354"/>
      <c r="S173" s="354"/>
      <c r="T173" s="354"/>
      <c r="U173" s="354"/>
      <c r="V173" s="354"/>
    </row>
    <row r="174" spans="1:22" ht="30" customHeight="1">
      <c r="A174" s="354"/>
      <c r="B174" s="354"/>
      <c r="C174" s="354"/>
      <c r="D174" s="354"/>
      <c r="E174" s="354"/>
      <c r="F174" s="354"/>
      <c r="G174" s="354"/>
      <c r="H174" s="354"/>
      <c r="I174" s="354"/>
      <c r="J174" s="354"/>
      <c r="K174" s="354"/>
      <c r="L174" s="354"/>
      <c r="M174" s="354"/>
      <c r="N174" s="354"/>
      <c r="O174" s="354"/>
      <c r="P174" s="354"/>
      <c r="Q174" s="354"/>
      <c r="R174" s="354"/>
      <c r="S174" s="354"/>
      <c r="T174" s="354"/>
      <c r="U174" s="354"/>
      <c r="V174" s="354"/>
    </row>
    <row r="175" spans="1:22" ht="30" customHeight="1">
      <c r="A175" s="354"/>
      <c r="B175" s="354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</row>
    <row r="176" spans="1:22" ht="30" customHeight="1">
      <c r="A176" s="354"/>
      <c r="B176" s="354"/>
      <c r="C176" s="354"/>
      <c r="D176" s="354"/>
      <c r="E176" s="354"/>
      <c r="F176" s="354"/>
      <c r="G176" s="354"/>
      <c r="H176" s="354"/>
      <c r="I176" s="354"/>
      <c r="J176" s="354"/>
      <c r="K176" s="354"/>
      <c r="L176" s="354"/>
      <c r="M176" s="354"/>
      <c r="N176" s="354"/>
      <c r="O176" s="354"/>
      <c r="P176" s="354"/>
      <c r="Q176" s="354"/>
      <c r="R176" s="354"/>
      <c r="S176" s="354"/>
      <c r="T176" s="354"/>
      <c r="U176" s="354"/>
      <c r="V176" s="354"/>
    </row>
    <row r="177" spans="1:22" ht="30" customHeight="1">
      <c r="A177" s="354"/>
      <c r="B177" s="354"/>
      <c r="C177" s="354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  <c r="N177" s="354"/>
      <c r="O177" s="354"/>
      <c r="P177" s="354"/>
      <c r="Q177" s="354"/>
      <c r="R177" s="354"/>
      <c r="S177" s="354"/>
      <c r="T177" s="354"/>
      <c r="U177" s="354"/>
      <c r="V177" s="354"/>
    </row>
    <row r="178" spans="1:22" ht="30" customHeight="1">
      <c r="A178" s="354"/>
      <c r="B178" s="354"/>
      <c r="C178" s="354"/>
      <c r="D178" s="354"/>
      <c r="E178" s="354"/>
      <c r="F178" s="354"/>
      <c r="G178" s="354"/>
      <c r="H178" s="354"/>
      <c r="I178" s="354"/>
      <c r="J178" s="354"/>
      <c r="K178" s="354"/>
      <c r="L178" s="354"/>
      <c r="M178" s="354"/>
      <c r="N178" s="354"/>
      <c r="O178" s="354"/>
      <c r="P178" s="354"/>
      <c r="Q178" s="354"/>
      <c r="R178" s="354"/>
      <c r="S178" s="354"/>
      <c r="T178" s="354"/>
      <c r="U178" s="354"/>
      <c r="V178" s="354"/>
    </row>
    <row r="179" spans="1:22" ht="30" customHeight="1">
      <c r="A179" s="354"/>
      <c r="B179" s="354"/>
      <c r="C179" s="354"/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354"/>
      <c r="O179" s="354"/>
      <c r="P179" s="354"/>
      <c r="Q179" s="354"/>
      <c r="R179" s="354"/>
      <c r="S179" s="354"/>
      <c r="T179" s="354"/>
      <c r="U179" s="354"/>
      <c r="V179" s="354"/>
    </row>
    <row r="180" spans="1:22" ht="30" customHeight="1">
      <c r="A180" s="354"/>
      <c r="B180" s="354"/>
      <c r="C180" s="354"/>
      <c r="D180" s="354"/>
      <c r="E180" s="354"/>
      <c r="F180" s="354"/>
      <c r="G180" s="354"/>
      <c r="H180" s="354"/>
      <c r="I180" s="354"/>
      <c r="J180" s="354"/>
      <c r="K180" s="354"/>
      <c r="L180" s="354"/>
      <c r="M180" s="354"/>
      <c r="N180" s="354"/>
      <c r="O180" s="354"/>
      <c r="P180" s="354"/>
      <c r="Q180" s="354"/>
      <c r="R180" s="354"/>
      <c r="S180" s="354"/>
      <c r="T180" s="354"/>
      <c r="U180" s="354"/>
      <c r="V180" s="354"/>
    </row>
    <row r="181" spans="1:22" ht="30" customHeight="1">
      <c r="A181" s="354"/>
      <c r="B181" s="354"/>
      <c r="C181" s="354"/>
      <c r="D181" s="354"/>
      <c r="E181" s="354"/>
      <c r="F181" s="354"/>
      <c r="G181" s="354"/>
      <c r="H181" s="354"/>
      <c r="I181" s="354"/>
      <c r="J181" s="354"/>
      <c r="K181" s="354"/>
      <c r="L181" s="354"/>
      <c r="M181" s="354"/>
      <c r="N181" s="354"/>
      <c r="O181" s="354"/>
      <c r="P181" s="354"/>
      <c r="Q181" s="354"/>
      <c r="R181" s="354"/>
      <c r="S181" s="354"/>
      <c r="T181" s="354"/>
      <c r="U181" s="354"/>
      <c r="V181" s="354"/>
    </row>
    <row r="182" spans="1:22" ht="30" customHeight="1">
      <c r="A182" s="354"/>
      <c r="B182" s="354"/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4"/>
      <c r="T182" s="354"/>
      <c r="U182" s="354"/>
      <c r="V182" s="354"/>
    </row>
    <row r="183" spans="1:22" ht="30" customHeight="1">
      <c r="A183" s="354"/>
      <c r="B183" s="354"/>
      <c r="C183" s="354"/>
      <c r="D183" s="354"/>
      <c r="E183" s="354"/>
      <c r="F183" s="354"/>
      <c r="G183" s="354"/>
      <c r="H183" s="354"/>
      <c r="I183" s="354"/>
      <c r="J183" s="354"/>
      <c r="K183" s="354"/>
      <c r="L183" s="354"/>
      <c r="M183" s="354"/>
      <c r="N183" s="354"/>
      <c r="O183" s="354"/>
      <c r="P183" s="354"/>
      <c r="Q183" s="354"/>
      <c r="R183" s="354"/>
      <c r="S183" s="354"/>
      <c r="T183" s="354"/>
      <c r="U183" s="354"/>
      <c r="V183" s="354"/>
    </row>
    <row r="184" spans="1:22" ht="30" customHeight="1">
      <c r="A184" s="354"/>
      <c r="B184" s="354"/>
      <c r="C184" s="354"/>
      <c r="D184" s="354"/>
      <c r="E184" s="354"/>
      <c r="F184" s="354"/>
      <c r="G184" s="354"/>
      <c r="H184" s="354"/>
      <c r="I184" s="354"/>
      <c r="J184" s="354"/>
      <c r="K184" s="354"/>
      <c r="L184" s="354"/>
      <c r="M184" s="354"/>
      <c r="N184" s="354"/>
      <c r="O184" s="354"/>
      <c r="P184" s="354"/>
      <c r="Q184" s="354"/>
      <c r="R184" s="354"/>
      <c r="S184" s="354"/>
      <c r="T184" s="354"/>
      <c r="U184" s="354"/>
      <c r="V184" s="354"/>
    </row>
    <row r="185" spans="1:22" ht="30" customHeight="1">
      <c r="A185" s="354"/>
      <c r="B185" s="354"/>
      <c r="C185" s="354"/>
      <c r="D185" s="354"/>
      <c r="E185" s="354"/>
      <c r="F185" s="354"/>
      <c r="G185" s="354"/>
      <c r="H185" s="354"/>
      <c r="I185" s="354"/>
      <c r="J185" s="354"/>
      <c r="K185" s="354"/>
      <c r="L185" s="354"/>
      <c r="M185" s="354"/>
      <c r="N185" s="354"/>
      <c r="O185" s="354"/>
      <c r="P185" s="354"/>
      <c r="Q185" s="354"/>
      <c r="R185" s="354"/>
      <c r="S185" s="354"/>
      <c r="T185" s="354"/>
      <c r="U185" s="354"/>
      <c r="V185" s="354"/>
    </row>
    <row r="186" spans="1:22" ht="30" customHeight="1">
      <c r="A186" s="354"/>
      <c r="B186" s="354"/>
      <c r="C186" s="354"/>
      <c r="D186" s="354"/>
      <c r="E186" s="354"/>
      <c r="F186" s="354"/>
      <c r="G186" s="354"/>
      <c r="H186" s="354"/>
      <c r="I186" s="354"/>
      <c r="J186" s="354"/>
      <c r="K186" s="354"/>
      <c r="L186" s="354"/>
      <c r="M186" s="354"/>
      <c r="N186" s="354"/>
      <c r="O186" s="354"/>
      <c r="P186" s="354"/>
      <c r="Q186" s="354"/>
      <c r="R186" s="354"/>
      <c r="S186" s="354"/>
      <c r="T186" s="354"/>
      <c r="U186" s="354"/>
      <c r="V186" s="354"/>
    </row>
    <row r="187" spans="1:22" ht="30" customHeight="1">
      <c r="A187" s="354"/>
      <c r="B187" s="354"/>
      <c r="C187" s="354"/>
      <c r="D187" s="354"/>
      <c r="E187" s="354"/>
      <c r="F187" s="354"/>
      <c r="G187" s="354"/>
      <c r="H187" s="354"/>
      <c r="I187" s="354"/>
      <c r="J187" s="354"/>
      <c r="K187" s="354"/>
      <c r="L187" s="354"/>
      <c r="M187" s="354"/>
      <c r="N187" s="354"/>
      <c r="O187" s="354"/>
      <c r="P187" s="354"/>
      <c r="Q187" s="354"/>
      <c r="R187" s="354"/>
      <c r="S187" s="354"/>
      <c r="T187" s="354"/>
      <c r="U187" s="354"/>
      <c r="V187" s="354"/>
    </row>
    <row r="188" spans="1:22" ht="30" customHeight="1">
      <c r="A188" s="354"/>
      <c r="B188" s="354"/>
      <c r="C188" s="354"/>
      <c r="D188" s="354"/>
      <c r="E188" s="354"/>
      <c r="F188" s="354"/>
      <c r="G188" s="354"/>
      <c r="H188" s="354"/>
      <c r="I188" s="354"/>
      <c r="J188" s="354"/>
      <c r="K188" s="354"/>
      <c r="L188" s="354"/>
      <c r="M188" s="354"/>
      <c r="N188" s="354"/>
      <c r="O188" s="354"/>
      <c r="P188" s="354"/>
      <c r="Q188" s="354"/>
      <c r="R188" s="354"/>
      <c r="S188" s="354"/>
      <c r="T188" s="354"/>
      <c r="U188" s="354"/>
      <c r="V188" s="354"/>
    </row>
    <row r="189" spans="1:22" ht="30" customHeight="1">
      <c r="A189" s="354"/>
      <c r="B189" s="354"/>
      <c r="C189" s="354"/>
      <c r="D189" s="354"/>
      <c r="E189" s="354"/>
      <c r="F189" s="354"/>
      <c r="G189" s="354"/>
      <c r="H189" s="354"/>
      <c r="I189" s="354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</row>
    <row r="190" spans="1:22" ht="30" customHeight="1">
      <c r="A190" s="354"/>
      <c r="B190" s="354"/>
      <c r="C190" s="354"/>
      <c r="D190" s="354"/>
      <c r="E190" s="354"/>
      <c r="F190" s="354"/>
      <c r="G190" s="354"/>
      <c r="H190" s="354"/>
      <c r="I190" s="354"/>
      <c r="J190" s="354"/>
      <c r="K190" s="354"/>
      <c r="L190" s="354"/>
      <c r="M190" s="354"/>
      <c r="N190" s="354"/>
      <c r="O190" s="354"/>
      <c r="P190" s="354"/>
      <c r="Q190" s="354"/>
      <c r="R190" s="354"/>
      <c r="S190" s="354"/>
      <c r="T190" s="354"/>
      <c r="U190" s="354"/>
      <c r="V190" s="354"/>
    </row>
    <row r="191" spans="1:22" ht="30" customHeight="1">
      <c r="A191" s="354"/>
      <c r="B191" s="354"/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54"/>
      <c r="V191" s="354"/>
    </row>
    <row r="192" spans="1:22" ht="30" customHeight="1">
      <c r="A192" s="354"/>
      <c r="B192" s="354"/>
      <c r="C192" s="354"/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4"/>
      <c r="S192" s="354"/>
      <c r="T192" s="354"/>
      <c r="U192" s="354"/>
      <c r="V192" s="354"/>
    </row>
    <row r="193" spans="1:22" ht="30" customHeight="1">
      <c r="A193" s="354"/>
      <c r="B193" s="354"/>
      <c r="C193" s="354"/>
      <c r="D193" s="354"/>
      <c r="E193" s="354"/>
      <c r="F193" s="354"/>
      <c r="G193" s="354"/>
      <c r="H193" s="354"/>
      <c r="I193" s="354"/>
      <c r="J193" s="354"/>
      <c r="K193" s="354"/>
      <c r="L193" s="354"/>
      <c r="M193" s="354"/>
      <c r="N193" s="354"/>
      <c r="O193" s="354"/>
      <c r="P193" s="354"/>
      <c r="Q193" s="354"/>
      <c r="R193" s="354"/>
      <c r="S193" s="354"/>
      <c r="T193" s="354"/>
      <c r="U193" s="354"/>
      <c r="V193" s="354"/>
    </row>
    <row r="194" spans="1:22" ht="30" customHeight="1">
      <c r="A194" s="354"/>
      <c r="B194" s="354"/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</row>
    <row r="195" spans="1:22" ht="30" customHeight="1">
      <c r="A195" s="354"/>
      <c r="B195" s="354"/>
      <c r="C195" s="354"/>
      <c r="D195" s="354"/>
      <c r="E195" s="354"/>
      <c r="F195" s="354"/>
      <c r="G195" s="354"/>
      <c r="H195" s="354"/>
      <c r="I195" s="354"/>
      <c r="J195" s="354"/>
      <c r="K195" s="354"/>
      <c r="L195" s="354"/>
      <c r="M195" s="354"/>
      <c r="N195" s="354"/>
      <c r="O195" s="354"/>
      <c r="P195" s="354"/>
      <c r="Q195" s="354"/>
      <c r="R195" s="354"/>
      <c r="S195" s="354"/>
      <c r="T195" s="354"/>
      <c r="U195" s="354"/>
      <c r="V195" s="354"/>
    </row>
    <row r="196" spans="1:22" ht="30" customHeight="1">
      <c r="A196" s="354"/>
      <c r="B196" s="354"/>
      <c r="C196" s="354"/>
      <c r="D196" s="354"/>
      <c r="E196" s="354"/>
      <c r="F196" s="354"/>
      <c r="G196" s="354"/>
      <c r="H196" s="354"/>
      <c r="I196" s="354"/>
      <c r="J196" s="354"/>
      <c r="K196" s="354"/>
      <c r="L196" s="354"/>
      <c r="M196" s="354"/>
      <c r="N196" s="354"/>
      <c r="O196" s="354"/>
      <c r="P196" s="354"/>
      <c r="Q196" s="354"/>
      <c r="R196" s="354"/>
      <c r="S196" s="354"/>
      <c r="T196" s="354"/>
      <c r="U196" s="354"/>
      <c r="V196" s="354"/>
    </row>
    <row r="197" spans="1:22" ht="30" customHeight="1">
      <c r="A197" s="354"/>
      <c r="B197" s="354"/>
      <c r="C197" s="354"/>
      <c r="D197" s="354"/>
      <c r="E197" s="354"/>
      <c r="F197" s="354"/>
      <c r="G197" s="354"/>
      <c r="H197" s="354"/>
      <c r="I197" s="354"/>
      <c r="J197" s="354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</row>
    <row r="198" spans="1:22" ht="30" customHeight="1">
      <c r="A198" s="354"/>
      <c r="B198" s="354"/>
      <c r="C198" s="354"/>
      <c r="D198" s="354"/>
      <c r="E198" s="354"/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</row>
    <row r="199" spans="1:22" ht="30" customHeight="1">
      <c r="A199" s="354"/>
      <c r="B199" s="354"/>
      <c r="C199" s="354"/>
      <c r="D199" s="354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/>
      <c r="T199" s="354"/>
      <c r="U199" s="354"/>
      <c r="V199" s="354"/>
    </row>
    <row r="200" spans="1:22" ht="30" customHeight="1">
      <c r="A200" s="354"/>
      <c r="B200" s="354"/>
      <c r="C200" s="354"/>
      <c r="D200" s="354"/>
      <c r="E200" s="354"/>
      <c r="F200" s="354"/>
      <c r="G200" s="354"/>
      <c r="H200" s="354"/>
      <c r="I200" s="354"/>
      <c r="J200" s="354"/>
      <c r="K200" s="354"/>
      <c r="L200" s="354"/>
      <c r="M200" s="354"/>
      <c r="N200" s="354"/>
      <c r="O200" s="354"/>
      <c r="P200" s="354"/>
      <c r="Q200" s="354"/>
      <c r="R200" s="354"/>
      <c r="S200" s="354"/>
      <c r="T200" s="354"/>
      <c r="U200" s="354"/>
      <c r="V200" s="354"/>
    </row>
    <row r="201" spans="1:22" ht="30" customHeight="1">
      <c r="A201" s="354"/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</row>
    <row r="202" spans="1:22" ht="30" customHeight="1">
      <c r="A202" s="354"/>
      <c r="B202" s="354"/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</row>
    <row r="203" spans="1:22" ht="30" customHeight="1">
      <c r="A203" s="354"/>
      <c r="B203" s="354"/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354"/>
      <c r="N203" s="354"/>
      <c r="O203" s="354"/>
      <c r="P203" s="354"/>
      <c r="Q203" s="354"/>
      <c r="R203" s="354"/>
      <c r="S203" s="354"/>
      <c r="T203" s="354"/>
      <c r="U203" s="354"/>
      <c r="V203" s="354"/>
    </row>
    <row r="204" spans="1:22" ht="30" customHeight="1">
      <c r="A204" s="354"/>
      <c r="B204" s="354"/>
      <c r="C204" s="354"/>
      <c r="D204" s="354"/>
      <c r="E204" s="354"/>
      <c r="F204" s="354"/>
      <c r="G204" s="354"/>
      <c r="H204" s="354"/>
      <c r="I204" s="354"/>
      <c r="J204" s="354"/>
      <c r="K204" s="354"/>
      <c r="L204" s="354"/>
      <c r="M204" s="354"/>
      <c r="N204" s="354"/>
      <c r="O204" s="354"/>
      <c r="P204" s="354"/>
      <c r="Q204" s="354"/>
      <c r="R204" s="354"/>
      <c r="S204" s="354"/>
      <c r="T204" s="354"/>
      <c r="U204" s="354"/>
      <c r="V204" s="354"/>
    </row>
    <row r="205" spans="1:22" ht="30" customHeight="1">
      <c r="A205" s="354"/>
      <c r="B205" s="354"/>
      <c r="C205" s="354"/>
      <c r="D205" s="354"/>
      <c r="E205" s="354"/>
      <c r="F205" s="354"/>
      <c r="G205" s="354"/>
      <c r="H205" s="354"/>
      <c r="I205" s="354"/>
      <c r="J205" s="354"/>
      <c r="K205" s="354"/>
      <c r="L205" s="354"/>
      <c r="M205" s="354"/>
      <c r="N205" s="354"/>
      <c r="O205" s="354"/>
      <c r="P205" s="354"/>
      <c r="Q205" s="354"/>
      <c r="R205" s="354"/>
      <c r="S205" s="354"/>
      <c r="T205" s="354"/>
      <c r="U205" s="354"/>
      <c r="V205" s="354"/>
    </row>
    <row r="206" spans="1:22" ht="30" customHeight="1">
      <c r="A206" s="354"/>
      <c r="B206" s="354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4"/>
      <c r="S206" s="354"/>
      <c r="T206" s="354"/>
      <c r="U206" s="354"/>
      <c r="V206" s="354"/>
    </row>
    <row r="207" spans="1:22" ht="30" customHeight="1">
      <c r="A207" s="354"/>
      <c r="B207" s="354"/>
      <c r="C207" s="354"/>
      <c r="D207" s="354"/>
      <c r="E207" s="354"/>
      <c r="F207" s="354"/>
      <c r="G207" s="354"/>
      <c r="H207" s="354"/>
      <c r="I207" s="354"/>
      <c r="J207" s="354"/>
      <c r="K207" s="354"/>
      <c r="L207" s="354"/>
      <c r="M207" s="354"/>
      <c r="N207" s="354"/>
      <c r="O207" s="354"/>
      <c r="P207" s="354"/>
      <c r="Q207" s="354"/>
      <c r="R207" s="354"/>
      <c r="S207" s="354"/>
      <c r="T207" s="354"/>
      <c r="U207" s="354"/>
      <c r="V207" s="354"/>
    </row>
    <row r="208" spans="1:22" ht="30" customHeight="1">
      <c r="A208" s="354"/>
      <c r="B208" s="354"/>
      <c r="C208" s="354"/>
      <c r="D208" s="354"/>
      <c r="E208" s="354"/>
      <c r="F208" s="354"/>
      <c r="G208" s="354"/>
      <c r="H208" s="354"/>
      <c r="I208" s="354"/>
      <c r="J208" s="354"/>
      <c r="K208" s="354"/>
      <c r="L208" s="354"/>
      <c r="M208" s="354"/>
      <c r="N208" s="354"/>
      <c r="O208" s="354"/>
      <c r="P208" s="354"/>
      <c r="Q208" s="354"/>
      <c r="R208" s="354"/>
      <c r="S208" s="354"/>
      <c r="T208" s="354"/>
      <c r="U208" s="354"/>
      <c r="V208" s="354"/>
    </row>
    <row r="209" spans="1:22" ht="30" customHeight="1">
      <c r="A209" s="354"/>
      <c r="B209" s="354"/>
      <c r="C209" s="354"/>
      <c r="D209" s="354"/>
      <c r="E209" s="354"/>
      <c r="F209" s="354"/>
      <c r="G209" s="354"/>
      <c r="H209" s="354"/>
      <c r="I209" s="354"/>
      <c r="J209" s="354"/>
      <c r="K209" s="354"/>
      <c r="L209" s="354"/>
      <c r="M209" s="354"/>
      <c r="N209" s="354"/>
      <c r="O209" s="354"/>
      <c r="P209" s="354"/>
      <c r="Q209" s="354"/>
      <c r="R209" s="354"/>
      <c r="S209" s="354"/>
      <c r="T209" s="354"/>
      <c r="U209" s="354"/>
      <c r="V209" s="354"/>
    </row>
    <row r="210" spans="1:22" ht="30" customHeight="1">
      <c r="A210" s="354"/>
      <c r="B210" s="354"/>
      <c r="C210" s="354"/>
      <c r="D210" s="354"/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4"/>
      <c r="T210" s="354"/>
      <c r="U210" s="354"/>
      <c r="V210" s="354"/>
    </row>
    <row r="211" spans="1:22" ht="30" customHeight="1">
      <c r="A211" s="354"/>
      <c r="B211" s="354"/>
      <c r="C211" s="354"/>
      <c r="D211" s="354"/>
      <c r="E211" s="354"/>
      <c r="F211" s="354"/>
      <c r="G211" s="354"/>
      <c r="H211" s="354"/>
      <c r="I211" s="354"/>
      <c r="J211" s="354"/>
      <c r="K211" s="354"/>
      <c r="L211" s="354"/>
      <c r="M211" s="354"/>
      <c r="N211" s="354"/>
      <c r="O211" s="354"/>
      <c r="P211" s="354"/>
      <c r="Q211" s="354"/>
      <c r="R211" s="354"/>
      <c r="S211" s="354"/>
      <c r="T211" s="354"/>
      <c r="U211" s="354"/>
      <c r="V211" s="354"/>
    </row>
    <row r="212" spans="1:22" ht="30" customHeight="1">
      <c r="A212" s="354"/>
      <c r="B212" s="354"/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354"/>
      <c r="V212" s="354"/>
    </row>
    <row r="213" spans="1:22" ht="30" customHeight="1">
      <c r="A213" s="354"/>
      <c r="B213" s="354"/>
      <c r="C213" s="354"/>
      <c r="D213" s="354"/>
      <c r="E213" s="354"/>
      <c r="F213" s="354"/>
      <c r="G213" s="354"/>
      <c r="H213" s="354"/>
      <c r="I213" s="354"/>
      <c r="J213" s="354"/>
      <c r="K213" s="354"/>
      <c r="L213" s="354"/>
      <c r="M213" s="354"/>
      <c r="N213" s="354"/>
      <c r="O213" s="354"/>
      <c r="P213" s="354"/>
      <c r="Q213" s="354"/>
      <c r="R213" s="354"/>
      <c r="S213" s="354"/>
      <c r="T213" s="354"/>
      <c r="U213" s="354"/>
      <c r="V213" s="354"/>
    </row>
    <row r="214" spans="1:22" ht="30" customHeight="1">
      <c r="A214" s="354"/>
      <c r="B214" s="354"/>
      <c r="C214" s="354"/>
      <c r="D214" s="354"/>
      <c r="E214" s="354"/>
      <c r="F214" s="354"/>
      <c r="G214" s="354"/>
      <c r="H214" s="354"/>
      <c r="I214" s="354"/>
      <c r="J214" s="354"/>
      <c r="K214" s="354"/>
      <c r="L214" s="354"/>
      <c r="M214" s="354"/>
      <c r="N214" s="354"/>
      <c r="O214" s="354"/>
      <c r="P214" s="354"/>
      <c r="Q214" s="354"/>
      <c r="R214" s="354"/>
      <c r="S214" s="354"/>
      <c r="T214" s="354"/>
      <c r="U214" s="354"/>
      <c r="V214" s="354"/>
    </row>
    <row r="215" spans="1:22" ht="30" customHeight="1">
      <c r="A215" s="354"/>
      <c r="B215" s="354"/>
      <c r="C215" s="354"/>
      <c r="D215" s="354"/>
      <c r="E215" s="354"/>
      <c r="F215" s="354"/>
      <c r="G215" s="354"/>
      <c r="H215" s="354"/>
      <c r="I215" s="354"/>
      <c r="J215" s="354"/>
      <c r="K215" s="354"/>
      <c r="L215" s="354"/>
      <c r="M215" s="354"/>
      <c r="N215" s="354"/>
      <c r="O215" s="354"/>
      <c r="P215" s="354"/>
      <c r="Q215" s="354"/>
      <c r="R215" s="354"/>
      <c r="S215" s="354"/>
      <c r="T215" s="354"/>
      <c r="U215" s="354"/>
      <c r="V215" s="354"/>
    </row>
    <row r="216" spans="1:22" ht="30" customHeight="1">
      <c r="A216" s="354"/>
      <c r="B216" s="354"/>
      <c r="C216" s="354"/>
      <c r="D216" s="354"/>
      <c r="E216" s="354"/>
      <c r="F216" s="354"/>
      <c r="G216" s="354"/>
      <c r="H216" s="354"/>
      <c r="I216" s="354"/>
      <c r="J216" s="354"/>
      <c r="K216" s="354"/>
      <c r="L216" s="354"/>
      <c r="M216" s="354"/>
      <c r="N216" s="354"/>
      <c r="O216" s="354"/>
      <c r="P216" s="354"/>
      <c r="Q216" s="354"/>
      <c r="R216" s="354"/>
      <c r="S216" s="354"/>
      <c r="T216" s="354"/>
      <c r="U216" s="354"/>
      <c r="V216" s="354"/>
    </row>
    <row r="217" spans="1:22" ht="30" customHeight="1">
      <c r="A217" s="354"/>
      <c r="B217" s="354"/>
      <c r="C217" s="354"/>
      <c r="D217" s="354"/>
      <c r="E217" s="354"/>
      <c r="F217" s="354"/>
      <c r="G217" s="354"/>
      <c r="H217" s="354"/>
      <c r="I217" s="354"/>
      <c r="J217" s="354"/>
      <c r="K217" s="354"/>
      <c r="L217" s="354"/>
      <c r="M217" s="354"/>
      <c r="N217" s="354"/>
      <c r="O217" s="354"/>
      <c r="P217" s="354"/>
      <c r="Q217" s="354"/>
      <c r="R217" s="354"/>
      <c r="S217" s="354"/>
      <c r="T217" s="354"/>
      <c r="U217" s="354"/>
      <c r="V217" s="354"/>
    </row>
    <row r="218" spans="1:22" ht="30" customHeight="1">
      <c r="A218" s="354"/>
      <c r="B218" s="354"/>
      <c r="C218" s="354"/>
      <c r="D218" s="354"/>
      <c r="E218" s="354"/>
      <c r="F218" s="354"/>
      <c r="G218" s="354"/>
      <c r="H218" s="354"/>
      <c r="I218" s="354"/>
      <c r="J218" s="354"/>
      <c r="K218" s="354"/>
      <c r="L218" s="354"/>
      <c r="M218" s="354"/>
      <c r="N218" s="354"/>
      <c r="O218" s="354"/>
      <c r="P218" s="354"/>
      <c r="Q218" s="354"/>
      <c r="R218" s="354"/>
      <c r="S218" s="354"/>
      <c r="T218" s="354"/>
      <c r="U218" s="354"/>
      <c r="V218" s="354"/>
    </row>
    <row r="219" spans="1:22" ht="30" customHeight="1">
      <c r="A219" s="354"/>
      <c r="B219" s="354"/>
      <c r="C219" s="354"/>
      <c r="D219" s="354"/>
      <c r="E219" s="354"/>
      <c r="F219" s="354"/>
      <c r="G219" s="354"/>
      <c r="H219" s="354"/>
      <c r="I219" s="354"/>
      <c r="J219" s="354"/>
      <c r="K219" s="354"/>
      <c r="L219" s="354"/>
      <c r="M219" s="354"/>
      <c r="N219" s="354"/>
      <c r="O219" s="354"/>
      <c r="P219" s="354"/>
      <c r="Q219" s="354"/>
      <c r="R219" s="354"/>
      <c r="S219" s="354"/>
      <c r="T219" s="354"/>
      <c r="U219" s="354"/>
      <c r="V219" s="354"/>
    </row>
    <row r="220" spans="1:22" ht="30" customHeight="1">
      <c r="A220" s="354"/>
      <c r="B220" s="354"/>
      <c r="C220" s="354"/>
      <c r="D220" s="354"/>
      <c r="E220" s="354"/>
      <c r="F220" s="354"/>
      <c r="G220" s="354"/>
      <c r="H220" s="354"/>
      <c r="I220" s="354"/>
      <c r="J220" s="354"/>
      <c r="K220" s="354"/>
      <c r="L220" s="354"/>
      <c r="M220" s="354"/>
      <c r="N220" s="354"/>
      <c r="O220" s="354"/>
      <c r="P220" s="354"/>
      <c r="Q220" s="354"/>
      <c r="R220" s="354"/>
      <c r="S220" s="354"/>
      <c r="T220" s="354"/>
      <c r="U220" s="354"/>
      <c r="V220" s="354"/>
    </row>
    <row r="221" spans="1:22" ht="30" customHeight="1">
      <c r="A221" s="354"/>
      <c r="B221" s="354"/>
      <c r="C221" s="354"/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  <c r="R221" s="354"/>
      <c r="S221" s="354"/>
      <c r="T221" s="354"/>
      <c r="U221" s="354"/>
      <c r="V221" s="354"/>
    </row>
    <row r="222" spans="1:22" ht="30" customHeight="1">
      <c r="A222" s="354"/>
      <c r="B222" s="354"/>
      <c r="C222" s="354"/>
      <c r="D222" s="354"/>
      <c r="E222" s="354"/>
      <c r="F222" s="354"/>
      <c r="G222" s="354"/>
      <c r="H222" s="354"/>
      <c r="I222" s="354"/>
      <c r="J222" s="354"/>
      <c r="K222" s="354"/>
      <c r="L222" s="354"/>
      <c r="M222" s="354"/>
      <c r="N222" s="354"/>
      <c r="O222" s="354"/>
      <c r="P222" s="354"/>
      <c r="Q222" s="354"/>
      <c r="R222" s="354"/>
      <c r="S222" s="354"/>
      <c r="T222" s="354"/>
      <c r="U222" s="354"/>
      <c r="V222" s="354"/>
    </row>
    <row r="223" spans="1:22" ht="30" customHeight="1">
      <c r="A223" s="354"/>
      <c r="B223" s="354"/>
      <c r="C223" s="354"/>
      <c r="D223" s="354"/>
      <c r="E223" s="354"/>
      <c r="F223" s="354"/>
      <c r="G223" s="354"/>
      <c r="H223" s="354"/>
      <c r="I223" s="354"/>
      <c r="J223" s="354"/>
      <c r="K223" s="354"/>
      <c r="L223" s="354"/>
      <c r="M223" s="354"/>
      <c r="N223" s="354"/>
      <c r="O223" s="354"/>
      <c r="P223" s="354"/>
      <c r="Q223" s="354"/>
      <c r="R223" s="354"/>
      <c r="S223" s="354"/>
      <c r="T223" s="354"/>
      <c r="U223" s="354"/>
      <c r="V223" s="354"/>
    </row>
    <row r="224" spans="1:22" ht="30" customHeight="1">
      <c r="A224" s="354"/>
      <c r="B224" s="354"/>
      <c r="C224" s="354"/>
      <c r="D224" s="354"/>
      <c r="E224" s="354"/>
      <c r="F224" s="354"/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S224" s="354"/>
      <c r="T224" s="354"/>
      <c r="U224" s="354"/>
      <c r="V224" s="354"/>
    </row>
    <row r="225" spans="1:22" ht="30" customHeight="1">
      <c r="A225" s="354"/>
      <c r="B225" s="354"/>
      <c r="C225" s="354"/>
      <c r="D225" s="354"/>
      <c r="E225" s="354"/>
      <c r="F225" s="354"/>
      <c r="G225" s="354"/>
      <c r="H225" s="354"/>
      <c r="I225" s="354"/>
      <c r="J225" s="354"/>
      <c r="K225" s="354"/>
      <c r="L225" s="354"/>
      <c r="M225" s="354"/>
      <c r="N225" s="354"/>
      <c r="O225" s="354"/>
      <c r="P225" s="354"/>
      <c r="Q225" s="354"/>
      <c r="R225" s="354"/>
      <c r="S225" s="354"/>
      <c r="T225" s="354"/>
      <c r="U225" s="354"/>
      <c r="V225" s="354"/>
    </row>
    <row r="226" spans="1:22" ht="30" customHeight="1">
      <c r="A226" s="354"/>
      <c r="B226" s="354"/>
      <c r="C226" s="354"/>
      <c r="D226" s="354"/>
      <c r="E226" s="354"/>
      <c r="F226" s="354"/>
      <c r="G226" s="354"/>
      <c r="H226" s="354"/>
      <c r="I226" s="354"/>
      <c r="J226" s="354"/>
      <c r="K226" s="354"/>
      <c r="L226" s="354"/>
      <c r="M226" s="354"/>
      <c r="N226" s="354"/>
      <c r="O226" s="354"/>
      <c r="P226" s="354"/>
      <c r="Q226" s="354"/>
      <c r="R226" s="354"/>
      <c r="S226" s="354"/>
      <c r="T226" s="354"/>
      <c r="U226" s="354"/>
      <c r="V226" s="354"/>
    </row>
    <row r="227" spans="1:22" ht="30" customHeight="1">
      <c r="A227" s="354"/>
      <c r="B227" s="354"/>
      <c r="C227" s="354"/>
      <c r="D227" s="354"/>
      <c r="E227" s="354"/>
      <c r="F227" s="354"/>
      <c r="G227" s="354"/>
      <c r="H227" s="354"/>
      <c r="I227" s="354"/>
      <c r="J227" s="354"/>
      <c r="K227" s="354"/>
      <c r="L227" s="354"/>
      <c r="M227" s="354"/>
      <c r="N227" s="354"/>
      <c r="O227" s="354"/>
      <c r="P227" s="354"/>
      <c r="Q227" s="354"/>
      <c r="R227" s="354"/>
      <c r="S227" s="354"/>
      <c r="T227" s="354"/>
      <c r="U227" s="354"/>
      <c r="V227" s="354"/>
    </row>
    <row r="228" spans="1:22" ht="30" customHeight="1">
      <c r="A228" s="354"/>
      <c r="B228" s="354"/>
      <c r="C228" s="354"/>
      <c r="D228" s="354"/>
      <c r="E228" s="354"/>
      <c r="F228" s="354"/>
      <c r="G228" s="354"/>
      <c r="H228" s="354"/>
      <c r="I228" s="354"/>
      <c r="J228" s="354"/>
      <c r="K228" s="354"/>
      <c r="L228" s="354"/>
      <c r="M228" s="354"/>
      <c r="N228" s="354"/>
      <c r="O228" s="354"/>
      <c r="P228" s="354"/>
      <c r="Q228" s="354"/>
      <c r="R228" s="354"/>
      <c r="S228" s="354"/>
      <c r="T228" s="354"/>
      <c r="U228" s="354"/>
      <c r="V228" s="354"/>
    </row>
    <row r="229" spans="1:22" ht="30" customHeight="1">
      <c r="A229" s="354"/>
      <c r="B229" s="354"/>
      <c r="C229" s="354"/>
      <c r="D229" s="354"/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</row>
    <row r="230" spans="1:22" ht="30" customHeight="1">
      <c r="A230" s="354"/>
      <c r="B230" s="354"/>
      <c r="C230" s="354"/>
      <c r="D230" s="354"/>
      <c r="E230" s="354"/>
      <c r="F230" s="354"/>
      <c r="G230" s="354"/>
      <c r="H230" s="354"/>
      <c r="I230" s="354"/>
      <c r="J230" s="354"/>
      <c r="K230" s="354"/>
      <c r="L230" s="354"/>
      <c r="M230" s="354"/>
      <c r="N230" s="354"/>
      <c r="O230" s="354"/>
      <c r="P230" s="354"/>
      <c r="Q230" s="354"/>
      <c r="R230" s="354"/>
      <c r="S230" s="354"/>
      <c r="T230" s="354"/>
      <c r="U230" s="354"/>
      <c r="V230" s="354"/>
    </row>
    <row r="231" spans="1:22" ht="30" customHeight="1">
      <c r="A231" s="354"/>
      <c r="B231" s="354"/>
      <c r="C231" s="354"/>
      <c r="D231" s="354"/>
      <c r="E231" s="354"/>
      <c r="F231" s="354"/>
      <c r="G231" s="354"/>
      <c r="H231" s="354"/>
      <c r="I231" s="354"/>
      <c r="J231" s="354"/>
      <c r="K231" s="354"/>
      <c r="L231" s="354"/>
      <c r="M231" s="354"/>
      <c r="N231" s="354"/>
      <c r="O231" s="354"/>
      <c r="P231" s="354"/>
      <c r="Q231" s="354"/>
      <c r="R231" s="354"/>
      <c r="S231" s="354"/>
      <c r="T231" s="354"/>
      <c r="U231" s="354"/>
      <c r="V231" s="354"/>
    </row>
    <row r="232" spans="1:22" ht="30" customHeight="1">
      <c r="A232" s="354"/>
      <c r="B232" s="354"/>
      <c r="C232" s="354"/>
      <c r="D232" s="354"/>
      <c r="E232" s="354"/>
      <c r="F232" s="354"/>
      <c r="G232" s="354"/>
      <c r="H232" s="354"/>
      <c r="I232" s="354"/>
      <c r="J232" s="354"/>
      <c r="K232" s="354"/>
      <c r="L232" s="354"/>
      <c r="M232" s="354"/>
      <c r="N232" s="354"/>
      <c r="O232" s="354"/>
      <c r="P232" s="354"/>
      <c r="Q232" s="354"/>
      <c r="R232" s="354"/>
      <c r="S232" s="354"/>
      <c r="T232" s="354"/>
      <c r="U232" s="354"/>
      <c r="V232" s="354"/>
    </row>
    <row r="233" spans="1:22" ht="30" customHeight="1">
      <c r="A233" s="354"/>
      <c r="B233" s="354"/>
      <c r="C233" s="354"/>
      <c r="D233" s="354"/>
      <c r="E233" s="354"/>
      <c r="F233" s="354"/>
      <c r="G233" s="354"/>
      <c r="H233" s="354"/>
      <c r="I233" s="354"/>
      <c r="J233" s="354"/>
      <c r="K233" s="354"/>
      <c r="L233" s="354"/>
      <c r="M233" s="354"/>
      <c r="N233" s="354"/>
      <c r="O233" s="354"/>
      <c r="P233" s="354"/>
      <c r="Q233" s="354"/>
      <c r="R233" s="354"/>
      <c r="S233" s="354"/>
      <c r="T233" s="354"/>
      <c r="U233" s="354"/>
      <c r="V233" s="354"/>
    </row>
    <row r="234" spans="1:22" ht="30" customHeight="1">
      <c r="A234" s="354"/>
      <c r="B234" s="354"/>
      <c r="C234" s="354"/>
      <c r="D234" s="354"/>
      <c r="E234" s="354"/>
      <c r="F234" s="354"/>
      <c r="G234" s="354"/>
      <c r="H234" s="354"/>
      <c r="I234" s="354"/>
      <c r="J234" s="354"/>
      <c r="K234" s="354"/>
      <c r="L234" s="354"/>
      <c r="M234" s="354"/>
      <c r="N234" s="354"/>
      <c r="O234" s="354"/>
      <c r="P234" s="354"/>
      <c r="Q234" s="354"/>
      <c r="R234" s="354"/>
      <c r="S234" s="354"/>
      <c r="T234" s="354"/>
      <c r="U234" s="354"/>
      <c r="V234" s="354"/>
    </row>
    <row r="235" spans="1:22" ht="30" customHeight="1">
      <c r="A235" s="354"/>
      <c r="B235" s="354"/>
      <c r="C235" s="354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354"/>
      <c r="O235" s="354"/>
      <c r="P235" s="354"/>
      <c r="Q235" s="354"/>
      <c r="R235" s="354"/>
      <c r="S235" s="354"/>
      <c r="T235" s="354"/>
      <c r="U235" s="354"/>
      <c r="V235" s="354"/>
    </row>
    <row r="236" spans="1:22" ht="30" customHeight="1">
      <c r="A236" s="354"/>
      <c r="B236" s="354"/>
      <c r="C236" s="354"/>
      <c r="D236" s="354"/>
      <c r="E236" s="354"/>
      <c r="F236" s="354"/>
      <c r="G236" s="354"/>
      <c r="H236" s="354"/>
      <c r="I236" s="354"/>
      <c r="J236" s="354"/>
      <c r="K236" s="354"/>
      <c r="L236" s="354"/>
      <c r="M236" s="354"/>
      <c r="N236" s="354"/>
      <c r="O236" s="354"/>
      <c r="P236" s="354"/>
      <c r="Q236" s="354"/>
      <c r="R236" s="354"/>
      <c r="S236" s="354"/>
      <c r="T236" s="354"/>
      <c r="U236" s="354"/>
      <c r="V236" s="354"/>
    </row>
    <row r="237" spans="1:22" ht="30" customHeight="1">
      <c r="A237" s="354"/>
      <c r="B237" s="354"/>
      <c r="C237" s="354"/>
      <c r="D237" s="354"/>
      <c r="E237" s="354"/>
      <c r="F237" s="354"/>
      <c r="G237" s="354"/>
      <c r="H237" s="354"/>
      <c r="I237" s="354"/>
      <c r="J237" s="354"/>
      <c r="K237" s="354"/>
      <c r="L237" s="354"/>
      <c r="M237" s="354"/>
      <c r="N237" s="354"/>
      <c r="O237" s="354"/>
      <c r="P237" s="354"/>
      <c r="Q237" s="354"/>
      <c r="R237" s="354"/>
      <c r="S237" s="354"/>
      <c r="T237" s="354"/>
      <c r="U237" s="354"/>
      <c r="V237" s="354"/>
    </row>
    <row r="238" spans="1:22" ht="30" customHeight="1">
      <c r="A238" s="354"/>
      <c r="B238" s="354"/>
      <c r="C238" s="354"/>
      <c r="D238" s="354"/>
      <c r="E238" s="354"/>
      <c r="F238" s="354"/>
      <c r="G238" s="354"/>
      <c r="H238" s="354"/>
      <c r="I238" s="354"/>
      <c r="J238" s="354"/>
      <c r="K238" s="354"/>
      <c r="L238" s="354"/>
      <c r="M238" s="354"/>
      <c r="N238" s="354"/>
      <c r="O238" s="354"/>
      <c r="P238" s="354"/>
      <c r="Q238" s="354"/>
      <c r="R238" s="354"/>
      <c r="S238" s="354"/>
      <c r="T238" s="354"/>
      <c r="U238" s="354"/>
      <c r="V238" s="354"/>
    </row>
    <row r="239" spans="1:22" ht="30" customHeight="1">
      <c r="A239" s="354"/>
      <c r="B239" s="354"/>
      <c r="C239" s="354"/>
      <c r="D239" s="354"/>
      <c r="E239" s="354"/>
      <c r="F239" s="354"/>
      <c r="G239" s="354"/>
      <c r="H239" s="354"/>
      <c r="I239" s="354"/>
      <c r="J239" s="354"/>
      <c r="K239" s="354"/>
      <c r="L239" s="354"/>
      <c r="M239" s="354"/>
      <c r="N239" s="354"/>
      <c r="O239" s="354"/>
      <c r="P239" s="354"/>
      <c r="Q239" s="354"/>
      <c r="R239" s="354"/>
      <c r="S239" s="354"/>
      <c r="T239" s="354"/>
      <c r="U239" s="354"/>
      <c r="V239" s="354"/>
    </row>
    <row r="240" spans="1:22" ht="30" customHeight="1">
      <c r="A240" s="354"/>
      <c r="B240" s="354"/>
      <c r="C240" s="354"/>
      <c r="D240" s="354"/>
      <c r="E240" s="354"/>
      <c r="F240" s="354"/>
      <c r="G240" s="354"/>
      <c r="H240" s="354"/>
      <c r="I240" s="354"/>
      <c r="J240" s="354"/>
      <c r="K240" s="354"/>
      <c r="L240" s="354"/>
      <c r="M240" s="354"/>
      <c r="N240" s="354"/>
      <c r="O240" s="354"/>
      <c r="P240" s="354"/>
      <c r="Q240" s="354"/>
      <c r="R240" s="354"/>
      <c r="S240" s="354"/>
      <c r="T240" s="354"/>
      <c r="U240" s="354"/>
      <c r="V240" s="354"/>
    </row>
    <row r="241" spans="1:22" ht="30" customHeight="1">
      <c r="A241" s="354"/>
      <c r="B241" s="354"/>
      <c r="C241" s="354"/>
      <c r="D241" s="354"/>
      <c r="E241" s="354"/>
      <c r="F241" s="354"/>
      <c r="G241" s="354"/>
      <c r="H241" s="354"/>
      <c r="I241" s="354"/>
      <c r="J241" s="354"/>
      <c r="K241" s="354"/>
      <c r="L241" s="354"/>
      <c r="M241" s="354"/>
      <c r="N241" s="354"/>
      <c r="O241" s="354"/>
      <c r="P241" s="354"/>
      <c r="Q241" s="354"/>
      <c r="R241" s="354"/>
      <c r="S241" s="354"/>
      <c r="T241" s="354"/>
      <c r="U241" s="354"/>
      <c r="V241" s="354"/>
    </row>
    <row r="242" spans="1:22" ht="30" customHeight="1">
      <c r="A242" s="354"/>
      <c r="B242" s="354"/>
      <c r="C242" s="354"/>
      <c r="D242" s="354"/>
      <c r="E242" s="354"/>
      <c r="F242" s="354"/>
      <c r="G242" s="354"/>
      <c r="H242" s="354"/>
      <c r="I242" s="354"/>
      <c r="J242" s="354"/>
      <c r="K242" s="354"/>
      <c r="L242" s="354"/>
      <c r="M242" s="354"/>
      <c r="N242" s="354"/>
      <c r="O242" s="354"/>
      <c r="P242" s="354"/>
      <c r="Q242" s="354"/>
      <c r="R242" s="354"/>
      <c r="S242" s="354"/>
      <c r="T242" s="354"/>
      <c r="U242" s="354"/>
      <c r="V242" s="354"/>
    </row>
    <row r="243" spans="1:22" ht="30" customHeight="1">
      <c r="A243" s="354"/>
      <c r="B243" s="354"/>
      <c r="C243" s="354"/>
      <c r="D243" s="354"/>
      <c r="E243" s="354"/>
      <c r="F243" s="354"/>
      <c r="G243" s="354"/>
      <c r="H243" s="354"/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4"/>
      <c r="T243" s="354"/>
      <c r="U243" s="354"/>
      <c r="V243" s="354"/>
    </row>
    <row r="244" spans="1:22" ht="30" customHeight="1">
      <c r="A244" s="354"/>
      <c r="B244" s="354"/>
      <c r="C244" s="354"/>
      <c r="D244" s="354"/>
      <c r="E244" s="354"/>
      <c r="F244" s="354"/>
      <c r="G244" s="354"/>
      <c r="H244" s="354"/>
      <c r="I244" s="354"/>
      <c r="J244" s="354"/>
      <c r="K244" s="354"/>
      <c r="L244" s="354"/>
      <c r="M244" s="354"/>
      <c r="N244" s="354"/>
      <c r="O244" s="354"/>
      <c r="P244" s="354"/>
      <c r="Q244" s="354"/>
      <c r="R244" s="354"/>
      <c r="S244" s="354"/>
      <c r="T244" s="354"/>
      <c r="U244" s="354"/>
      <c r="V244" s="354"/>
    </row>
    <row r="245" spans="1:22" ht="30" customHeight="1">
      <c r="A245" s="354"/>
      <c r="B245" s="354"/>
      <c r="C245" s="354"/>
      <c r="D245" s="354"/>
      <c r="E245" s="354"/>
      <c r="F245" s="354"/>
      <c r="G245" s="354"/>
      <c r="H245" s="354"/>
      <c r="I245" s="354"/>
      <c r="J245" s="354"/>
      <c r="K245" s="354"/>
      <c r="L245" s="354"/>
      <c r="M245" s="354"/>
      <c r="N245" s="354"/>
      <c r="O245" s="354"/>
      <c r="P245" s="354"/>
      <c r="Q245" s="354"/>
      <c r="R245" s="354"/>
      <c r="S245" s="354"/>
      <c r="T245" s="354"/>
      <c r="U245" s="354"/>
      <c r="V245" s="354"/>
    </row>
    <row r="246" spans="1:22" ht="30" customHeight="1">
      <c r="A246" s="354"/>
      <c r="B246" s="354"/>
      <c r="C246" s="354"/>
      <c r="D246" s="354"/>
      <c r="E246" s="354"/>
      <c r="F246" s="354"/>
      <c r="G246" s="354"/>
      <c r="H246" s="354"/>
      <c r="I246" s="354"/>
      <c r="J246" s="354"/>
      <c r="K246" s="354"/>
      <c r="L246" s="354"/>
      <c r="M246" s="354"/>
      <c r="N246" s="354"/>
      <c r="O246" s="354"/>
      <c r="P246" s="354"/>
      <c r="Q246" s="354"/>
      <c r="R246" s="354"/>
      <c r="S246" s="354"/>
      <c r="T246" s="354"/>
      <c r="U246" s="354"/>
      <c r="V246" s="354"/>
    </row>
    <row r="247" spans="1:22" ht="30" customHeight="1">
      <c r="A247" s="354"/>
      <c r="B247" s="354"/>
      <c r="C247" s="354"/>
      <c r="D247" s="354"/>
      <c r="E247" s="354"/>
      <c r="F247" s="354"/>
      <c r="G247" s="354"/>
      <c r="H247" s="354"/>
      <c r="I247" s="354"/>
      <c r="J247" s="354"/>
      <c r="K247" s="354"/>
      <c r="L247" s="354"/>
      <c r="M247" s="354"/>
      <c r="N247" s="354"/>
      <c r="O247" s="354"/>
      <c r="P247" s="354"/>
      <c r="Q247" s="354"/>
      <c r="R247" s="354"/>
      <c r="S247" s="354"/>
      <c r="T247" s="354"/>
      <c r="U247" s="354"/>
      <c r="V247" s="354"/>
    </row>
    <row r="248" spans="1:22" ht="30" customHeight="1">
      <c r="A248" s="354"/>
      <c r="B248" s="354"/>
      <c r="C248" s="354"/>
      <c r="D248" s="354"/>
      <c r="E248" s="354"/>
      <c r="F248" s="354"/>
      <c r="G248" s="354"/>
      <c r="H248" s="354"/>
      <c r="I248" s="354"/>
      <c r="J248" s="354"/>
      <c r="K248" s="354"/>
      <c r="L248" s="354"/>
      <c r="M248" s="354"/>
      <c r="N248" s="354"/>
      <c r="O248" s="354"/>
      <c r="P248" s="354"/>
      <c r="Q248" s="354"/>
      <c r="R248" s="354"/>
      <c r="S248" s="354"/>
      <c r="T248" s="354"/>
      <c r="U248" s="354"/>
      <c r="V248" s="354"/>
    </row>
    <row r="249" spans="1:22" ht="30" customHeight="1">
      <c r="A249" s="354"/>
      <c r="B249" s="354"/>
      <c r="C249" s="354"/>
      <c r="D249" s="354"/>
      <c r="E249" s="354"/>
      <c r="F249" s="354"/>
      <c r="G249" s="354"/>
      <c r="H249" s="354"/>
      <c r="I249" s="354"/>
      <c r="J249" s="354"/>
      <c r="K249" s="354"/>
      <c r="L249" s="354"/>
      <c r="M249" s="354"/>
      <c r="N249" s="354"/>
      <c r="O249" s="354"/>
      <c r="P249" s="354"/>
      <c r="Q249" s="354"/>
      <c r="R249" s="354"/>
      <c r="S249" s="354"/>
      <c r="T249" s="354"/>
      <c r="U249" s="354"/>
      <c r="V249" s="354"/>
    </row>
    <row r="250" spans="1:22" ht="30" customHeight="1">
      <c r="A250" s="354"/>
      <c r="B250" s="354"/>
      <c r="C250" s="354"/>
      <c r="D250" s="354"/>
      <c r="E250" s="354"/>
      <c r="F250" s="354"/>
      <c r="G250" s="354"/>
      <c r="H250" s="354"/>
      <c r="I250" s="354"/>
      <c r="J250" s="354"/>
      <c r="K250" s="354"/>
      <c r="L250" s="354"/>
      <c r="M250" s="354"/>
      <c r="N250" s="354"/>
      <c r="O250" s="354"/>
      <c r="P250" s="354"/>
      <c r="Q250" s="354"/>
      <c r="R250" s="354"/>
      <c r="S250" s="354"/>
      <c r="T250" s="354"/>
      <c r="U250" s="354"/>
      <c r="V250" s="354"/>
    </row>
    <row r="251" spans="1:22" ht="30" customHeight="1">
      <c r="A251" s="354"/>
      <c r="B251" s="354"/>
      <c r="C251" s="354"/>
      <c r="D251" s="354"/>
      <c r="E251" s="354"/>
      <c r="F251" s="354"/>
      <c r="G251" s="354"/>
      <c r="H251" s="354"/>
      <c r="I251" s="354"/>
      <c r="J251" s="354"/>
      <c r="K251" s="354"/>
      <c r="L251" s="354"/>
      <c r="M251" s="354"/>
      <c r="N251" s="354"/>
      <c r="O251" s="354"/>
      <c r="P251" s="354"/>
      <c r="Q251" s="354"/>
      <c r="R251" s="354"/>
      <c r="S251" s="354"/>
      <c r="T251" s="354"/>
      <c r="U251" s="354"/>
      <c r="V251" s="354"/>
    </row>
    <row r="252" spans="1:22" ht="30" customHeight="1">
      <c r="A252" s="354"/>
      <c r="B252" s="354"/>
      <c r="C252" s="354"/>
      <c r="D252" s="354"/>
      <c r="E252" s="354"/>
      <c r="F252" s="354"/>
      <c r="G252" s="354"/>
      <c r="H252" s="354"/>
      <c r="I252" s="354"/>
      <c r="J252" s="354"/>
      <c r="K252" s="354"/>
      <c r="L252" s="354"/>
      <c r="M252" s="354"/>
      <c r="N252" s="354"/>
      <c r="O252" s="354"/>
      <c r="P252" s="354"/>
      <c r="Q252" s="354"/>
      <c r="R252" s="354"/>
      <c r="S252" s="354"/>
      <c r="T252" s="354"/>
      <c r="U252" s="354"/>
      <c r="V252" s="354"/>
    </row>
    <row r="253" spans="1:22" ht="30" customHeight="1">
      <c r="A253" s="354"/>
      <c r="B253" s="354"/>
      <c r="C253" s="354"/>
      <c r="D253" s="354"/>
      <c r="E253" s="354"/>
      <c r="F253" s="354"/>
      <c r="G253" s="354"/>
      <c r="H253" s="354"/>
      <c r="I253" s="354"/>
      <c r="J253" s="354"/>
      <c r="K253" s="354"/>
      <c r="L253" s="354"/>
      <c r="M253" s="354"/>
      <c r="N253" s="354"/>
      <c r="O253" s="354"/>
      <c r="P253" s="354"/>
      <c r="Q253" s="354"/>
      <c r="R253" s="354"/>
      <c r="S253" s="354"/>
      <c r="T253" s="354"/>
      <c r="U253" s="354"/>
      <c r="V253" s="354"/>
    </row>
    <row r="254" spans="1:22" ht="30" customHeight="1">
      <c r="A254" s="354"/>
      <c r="B254" s="354"/>
      <c r="C254" s="354"/>
      <c r="D254" s="354"/>
      <c r="E254" s="354"/>
      <c r="F254" s="354"/>
      <c r="G254" s="354"/>
      <c r="H254" s="354"/>
      <c r="I254" s="354"/>
      <c r="J254" s="354"/>
      <c r="K254" s="354"/>
      <c r="L254" s="354"/>
      <c r="M254" s="354"/>
      <c r="N254" s="354"/>
      <c r="O254" s="354"/>
      <c r="P254" s="354"/>
      <c r="Q254" s="354"/>
      <c r="R254" s="354"/>
      <c r="S254" s="354"/>
      <c r="T254" s="354"/>
      <c r="U254" s="354"/>
      <c r="V254" s="354"/>
    </row>
    <row r="255" spans="1:22" ht="30" customHeight="1">
      <c r="A255" s="354"/>
      <c r="B255" s="354"/>
      <c r="C255" s="354"/>
      <c r="D255" s="354"/>
      <c r="E255" s="354"/>
      <c r="F255" s="354"/>
      <c r="G255" s="354"/>
      <c r="H255" s="354"/>
      <c r="I255" s="354"/>
      <c r="J255" s="354"/>
      <c r="K255" s="354"/>
      <c r="L255" s="354"/>
      <c r="M255" s="354"/>
      <c r="N255" s="354"/>
      <c r="O255" s="354"/>
      <c r="P255" s="354"/>
      <c r="Q255" s="354"/>
      <c r="R255" s="354"/>
      <c r="S255" s="354"/>
      <c r="T255" s="354"/>
      <c r="U255" s="354"/>
      <c r="V255" s="354"/>
    </row>
    <row r="256" spans="1:22" ht="30" customHeight="1">
      <c r="A256" s="354"/>
      <c r="B256" s="354"/>
      <c r="C256" s="354"/>
      <c r="D256" s="354"/>
      <c r="E256" s="354"/>
      <c r="F256" s="354"/>
      <c r="G256" s="354"/>
      <c r="H256" s="354"/>
      <c r="I256" s="354"/>
      <c r="J256" s="354"/>
      <c r="K256" s="354"/>
      <c r="L256" s="354"/>
      <c r="M256" s="354"/>
      <c r="N256" s="354"/>
      <c r="O256" s="354"/>
      <c r="P256" s="354"/>
      <c r="Q256" s="354"/>
      <c r="R256" s="354"/>
      <c r="S256" s="354"/>
      <c r="T256" s="354"/>
      <c r="U256" s="354"/>
      <c r="V256" s="354"/>
    </row>
    <row r="257" spans="1:22" ht="30" customHeight="1">
      <c r="A257" s="354"/>
      <c r="B257" s="354"/>
      <c r="C257" s="354"/>
      <c r="D257" s="354"/>
      <c r="E257" s="354"/>
      <c r="F257" s="354"/>
      <c r="G257" s="354"/>
      <c r="H257" s="354"/>
      <c r="I257" s="354"/>
      <c r="J257" s="354"/>
      <c r="K257" s="354"/>
      <c r="L257" s="354"/>
      <c r="M257" s="354"/>
      <c r="N257" s="354"/>
      <c r="O257" s="354"/>
      <c r="P257" s="354"/>
      <c r="Q257" s="354"/>
      <c r="R257" s="354"/>
      <c r="S257" s="354"/>
      <c r="T257" s="354"/>
      <c r="U257" s="354"/>
      <c r="V257" s="354"/>
    </row>
    <row r="258" spans="1:22" ht="30" customHeight="1">
      <c r="A258" s="354"/>
      <c r="B258" s="354"/>
      <c r="C258" s="354"/>
      <c r="D258" s="354"/>
      <c r="E258" s="354"/>
      <c r="F258" s="354"/>
      <c r="G258" s="354"/>
      <c r="H258" s="354"/>
      <c r="I258" s="354"/>
      <c r="J258" s="354"/>
      <c r="K258" s="354"/>
      <c r="L258" s="354"/>
      <c r="M258" s="354"/>
      <c r="N258" s="354"/>
      <c r="O258" s="354"/>
      <c r="P258" s="354"/>
      <c r="Q258" s="354"/>
      <c r="R258" s="354"/>
      <c r="S258" s="354"/>
      <c r="T258" s="354"/>
      <c r="U258" s="354"/>
      <c r="V258" s="354"/>
    </row>
    <row r="259" spans="1:22" ht="30" customHeight="1">
      <c r="A259" s="354"/>
      <c r="B259" s="354"/>
      <c r="C259" s="354"/>
      <c r="D259" s="354"/>
      <c r="E259" s="354"/>
      <c r="F259" s="354"/>
      <c r="G259" s="354"/>
      <c r="H259" s="354"/>
      <c r="I259" s="354"/>
      <c r="J259" s="354"/>
      <c r="K259" s="354"/>
      <c r="L259" s="354"/>
      <c r="M259" s="354"/>
      <c r="N259" s="354"/>
      <c r="O259" s="354"/>
      <c r="P259" s="354"/>
      <c r="Q259" s="354"/>
      <c r="R259" s="354"/>
      <c r="S259" s="354"/>
      <c r="T259" s="354"/>
      <c r="U259" s="354"/>
      <c r="V259" s="354"/>
    </row>
    <row r="260" spans="1:22" ht="30" customHeight="1">
      <c r="A260" s="354"/>
      <c r="B260" s="354"/>
      <c r="C260" s="354"/>
      <c r="D260" s="354"/>
      <c r="E260" s="354"/>
      <c r="F260" s="354"/>
      <c r="G260" s="354"/>
      <c r="H260" s="354"/>
      <c r="I260" s="354"/>
      <c r="J260" s="354"/>
      <c r="K260" s="354"/>
      <c r="L260" s="354"/>
      <c r="M260" s="354"/>
      <c r="N260" s="354"/>
      <c r="O260" s="354"/>
      <c r="P260" s="354"/>
      <c r="Q260" s="354"/>
      <c r="R260" s="354"/>
      <c r="S260" s="354"/>
      <c r="T260" s="354"/>
      <c r="U260" s="354"/>
      <c r="V260" s="354"/>
    </row>
    <row r="261" spans="1:22" ht="30" customHeight="1">
      <c r="A261" s="354"/>
      <c r="B261" s="354"/>
      <c r="C261" s="354"/>
      <c r="D261" s="354"/>
      <c r="E261" s="354"/>
      <c r="F261" s="354"/>
      <c r="G261" s="354"/>
      <c r="H261" s="354"/>
      <c r="I261" s="354"/>
      <c r="J261" s="354"/>
      <c r="K261" s="354"/>
      <c r="L261" s="354"/>
      <c r="M261" s="354"/>
      <c r="N261" s="354"/>
      <c r="O261" s="354"/>
      <c r="P261" s="354"/>
      <c r="Q261" s="354"/>
      <c r="R261" s="354"/>
      <c r="S261" s="354"/>
      <c r="T261" s="354"/>
      <c r="U261" s="354"/>
      <c r="V261" s="354"/>
    </row>
    <row r="262" spans="1:22" ht="30" customHeight="1">
      <c r="A262" s="354"/>
      <c r="B262" s="354"/>
      <c r="C262" s="354"/>
      <c r="D262" s="354"/>
      <c r="E262" s="354"/>
      <c r="F262" s="354"/>
      <c r="G262" s="354"/>
      <c r="H262" s="354"/>
      <c r="I262" s="354"/>
      <c r="J262" s="354"/>
      <c r="K262" s="354"/>
      <c r="L262" s="354"/>
      <c r="M262" s="354"/>
      <c r="N262" s="354"/>
      <c r="O262" s="354"/>
      <c r="P262" s="354"/>
      <c r="Q262" s="354"/>
      <c r="R262" s="354"/>
      <c r="S262" s="354"/>
      <c r="T262" s="354"/>
      <c r="U262" s="354"/>
      <c r="V262" s="354"/>
    </row>
    <row r="263" spans="1:22" ht="30" customHeight="1">
      <c r="A263" s="354"/>
      <c r="B263" s="354"/>
      <c r="C263" s="354"/>
      <c r="D263" s="354"/>
      <c r="E263" s="354"/>
      <c r="F263" s="354"/>
      <c r="G263" s="354"/>
      <c r="H263" s="354"/>
      <c r="I263" s="354"/>
      <c r="J263" s="354"/>
      <c r="K263" s="354"/>
      <c r="L263" s="354"/>
      <c r="M263" s="354"/>
      <c r="N263" s="354"/>
      <c r="O263" s="354"/>
      <c r="P263" s="354"/>
      <c r="Q263" s="354"/>
      <c r="R263" s="354"/>
      <c r="S263" s="354"/>
      <c r="T263" s="354"/>
      <c r="U263" s="354"/>
      <c r="V263" s="354"/>
    </row>
    <row r="264" spans="1:22" ht="30" customHeight="1">
      <c r="A264" s="354"/>
      <c r="B264" s="354"/>
      <c r="C264" s="354"/>
      <c r="D264" s="354"/>
      <c r="E264" s="354"/>
      <c r="F264" s="354"/>
      <c r="G264" s="354"/>
      <c r="H264" s="354"/>
      <c r="I264" s="354"/>
      <c r="J264" s="354"/>
      <c r="K264" s="354"/>
      <c r="L264" s="354"/>
      <c r="M264" s="354"/>
      <c r="N264" s="354"/>
      <c r="O264" s="354"/>
      <c r="P264" s="354"/>
      <c r="Q264" s="354"/>
      <c r="R264" s="354"/>
      <c r="S264" s="354"/>
      <c r="T264" s="354"/>
      <c r="U264" s="354"/>
      <c r="V264" s="354"/>
    </row>
    <row r="265" spans="1:22" ht="30" customHeight="1">
      <c r="A265" s="354"/>
      <c r="B265" s="354"/>
      <c r="C265" s="354"/>
      <c r="D265" s="354"/>
      <c r="E265" s="354"/>
      <c r="F265" s="354"/>
      <c r="G265" s="354"/>
      <c r="H265" s="354"/>
      <c r="I265" s="354"/>
      <c r="J265" s="354"/>
      <c r="K265" s="354"/>
      <c r="L265" s="354"/>
      <c r="M265" s="354"/>
      <c r="N265" s="354"/>
      <c r="O265" s="354"/>
      <c r="P265" s="354"/>
      <c r="Q265" s="354"/>
      <c r="R265" s="354"/>
      <c r="S265" s="354"/>
      <c r="T265" s="354"/>
      <c r="U265" s="354"/>
      <c r="V265" s="354"/>
    </row>
    <row r="266" spans="1:22" ht="30" customHeight="1">
      <c r="A266" s="354"/>
      <c r="B266" s="354"/>
      <c r="C266" s="354"/>
      <c r="D266" s="354"/>
      <c r="E266" s="354"/>
      <c r="F266" s="354"/>
      <c r="G266" s="354"/>
      <c r="H266" s="354"/>
      <c r="I266" s="354"/>
      <c r="J266" s="354"/>
      <c r="K266" s="354"/>
      <c r="L266" s="354"/>
      <c r="M266" s="354"/>
      <c r="N266" s="354"/>
      <c r="O266" s="354"/>
      <c r="P266" s="354"/>
      <c r="Q266" s="354"/>
      <c r="R266" s="354"/>
      <c r="S266" s="354"/>
      <c r="T266" s="354"/>
      <c r="U266" s="354"/>
      <c r="V266" s="354"/>
    </row>
    <row r="267" spans="1:22" ht="30" customHeight="1">
      <c r="A267" s="354"/>
      <c r="B267" s="354"/>
      <c r="C267" s="354"/>
      <c r="D267" s="354"/>
      <c r="E267" s="354"/>
      <c r="F267" s="354"/>
      <c r="G267" s="354"/>
      <c r="H267" s="354"/>
      <c r="I267" s="354"/>
      <c r="J267" s="354"/>
      <c r="K267" s="354"/>
      <c r="L267" s="354"/>
      <c r="M267" s="354"/>
      <c r="N267" s="354"/>
      <c r="O267" s="354"/>
      <c r="P267" s="354"/>
      <c r="Q267" s="354"/>
      <c r="R267" s="354"/>
      <c r="S267" s="354"/>
      <c r="T267" s="354"/>
      <c r="U267" s="354"/>
      <c r="V267" s="354"/>
    </row>
    <row r="268" spans="1:22" ht="30" customHeight="1">
      <c r="A268" s="354"/>
      <c r="B268" s="354"/>
      <c r="C268" s="354"/>
      <c r="D268" s="354"/>
      <c r="E268" s="354"/>
      <c r="F268" s="354"/>
      <c r="G268" s="354"/>
      <c r="H268" s="354"/>
      <c r="I268" s="354"/>
      <c r="J268" s="354"/>
      <c r="K268" s="354"/>
      <c r="L268" s="354"/>
      <c r="M268" s="354"/>
      <c r="N268" s="354"/>
      <c r="O268" s="354"/>
      <c r="P268" s="354"/>
      <c r="Q268" s="354"/>
      <c r="R268" s="354"/>
      <c r="S268" s="354"/>
      <c r="T268" s="354"/>
      <c r="U268" s="354"/>
      <c r="V268" s="354"/>
    </row>
    <row r="269" spans="1:22" ht="30" customHeight="1">
      <c r="A269" s="354"/>
      <c r="B269" s="354"/>
      <c r="C269" s="354"/>
      <c r="D269" s="354"/>
      <c r="E269" s="354"/>
      <c r="F269" s="354"/>
      <c r="G269" s="354"/>
      <c r="H269" s="354"/>
      <c r="I269" s="354"/>
      <c r="J269" s="354"/>
      <c r="K269" s="354"/>
      <c r="L269" s="354"/>
      <c r="M269" s="354"/>
      <c r="N269" s="354"/>
      <c r="O269" s="354"/>
      <c r="P269" s="354"/>
      <c r="Q269" s="354"/>
      <c r="R269" s="354"/>
      <c r="S269" s="354"/>
      <c r="T269" s="354"/>
      <c r="U269" s="354"/>
      <c r="V269" s="354"/>
    </row>
    <row r="270" spans="1:22" ht="30" customHeight="1">
      <c r="A270" s="354"/>
      <c r="B270" s="354"/>
      <c r="C270" s="354"/>
      <c r="D270" s="354"/>
      <c r="E270" s="354"/>
      <c r="F270" s="354"/>
      <c r="G270" s="354"/>
      <c r="H270" s="354"/>
      <c r="I270" s="354"/>
      <c r="J270" s="354"/>
      <c r="K270" s="354"/>
      <c r="L270" s="354"/>
      <c r="M270" s="354"/>
      <c r="N270" s="354"/>
      <c r="O270" s="354"/>
      <c r="P270" s="354"/>
      <c r="Q270" s="354"/>
      <c r="R270" s="354"/>
      <c r="S270" s="354"/>
      <c r="T270" s="354"/>
      <c r="U270" s="354"/>
      <c r="V270" s="354"/>
    </row>
    <row r="271" spans="1:22" ht="30" customHeight="1">
      <c r="A271" s="354"/>
      <c r="B271" s="354"/>
      <c r="C271" s="354"/>
      <c r="D271" s="354"/>
      <c r="E271" s="354"/>
      <c r="F271" s="354"/>
      <c r="G271" s="354"/>
      <c r="H271" s="354"/>
      <c r="I271" s="354"/>
      <c r="J271" s="354"/>
      <c r="K271" s="354"/>
      <c r="L271" s="354"/>
      <c r="M271" s="354"/>
      <c r="N271" s="354"/>
      <c r="O271" s="354"/>
      <c r="P271" s="354"/>
      <c r="Q271" s="354"/>
      <c r="R271" s="354"/>
      <c r="S271" s="354"/>
      <c r="T271" s="354"/>
      <c r="U271" s="354"/>
      <c r="V271" s="354"/>
    </row>
    <row r="272" spans="1:22" ht="30" customHeight="1">
      <c r="A272" s="354"/>
      <c r="B272" s="354"/>
      <c r="C272" s="354"/>
      <c r="D272" s="354"/>
      <c r="E272" s="354"/>
      <c r="F272" s="354"/>
      <c r="G272" s="354"/>
      <c r="H272" s="354"/>
      <c r="I272" s="354"/>
      <c r="J272" s="354"/>
      <c r="K272" s="354"/>
      <c r="L272" s="354"/>
      <c r="M272" s="354"/>
      <c r="N272" s="354"/>
      <c r="O272" s="354"/>
      <c r="P272" s="354"/>
      <c r="Q272" s="354"/>
      <c r="R272" s="354"/>
      <c r="S272" s="354"/>
      <c r="T272" s="354"/>
      <c r="U272" s="354"/>
      <c r="V272" s="354"/>
    </row>
    <row r="273" spans="1:22" ht="30" customHeight="1">
      <c r="A273" s="354"/>
      <c r="B273" s="354"/>
      <c r="C273" s="354"/>
      <c r="D273" s="354"/>
      <c r="E273" s="354"/>
      <c r="F273" s="354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  <c r="R273" s="354"/>
      <c r="S273" s="354"/>
      <c r="T273" s="354"/>
      <c r="U273" s="354"/>
      <c r="V273" s="354"/>
    </row>
    <row r="274" spans="1:22" ht="30" customHeight="1">
      <c r="A274" s="354"/>
      <c r="B274" s="354"/>
      <c r="C274" s="354"/>
      <c r="D274" s="354"/>
      <c r="E274" s="354"/>
      <c r="F274" s="354"/>
      <c r="G274" s="354"/>
      <c r="H274" s="354"/>
      <c r="I274" s="354"/>
      <c r="J274" s="354"/>
      <c r="K274" s="354"/>
      <c r="L274" s="354"/>
      <c r="M274" s="354"/>
      <c r="N274" s="354"/>
      <c r="O274" s="354"/>
      <c r="P274" s="354"/>
      <c r="Q274" s="354"/>
      <c r="R274" s="354"/>
      <c r="S274" s="354"/>
      <c r="T274" s="354"/>
      <c r="U274" s="354"/>
      <c r="V274" s="354"/>
    </row>
    <row r="275" spans="1:22" ht="30" customHeight="1">
      <c r="A275" s="354"/>
      <c r="B275" s="354"/>
      <c r="C275" s="354"/>
      <c r="D275" s="354"/>
      <c r="E275" s="354"/>
      <c r="F275" s="354"/>
      <c r="G275" s="354"/>
      <c r="H275" s="354"/>
      <c r="I275" s="354"/>
      <c r="J275" s="354"/>
      <c r="K275" s="354"/>
      <c r="L275" s="354"/>
      <c r="M275" s="354"/>
      <c r="N275" s="354"/>
      <c r="O275" s="354"/>
      <c r="P275" s="354"/>
      <c r="Q275" s="354"/>
      <c r="R275" s="354"/>
      <c r="S275" s="354"/>
      <c r="T275" s="354"/>
      <c r="U275" s="354"/>
      <c r="V275" s="354"/>
    </row>
    <row r="276" spans="1:22" ht="30" customHeight="1">
      <c r="A276" s="354"/>
      <c r="B276" s="354"/>
      <c r="C276" s="354"/>
      <c r="D276" s="354"/>
      <c r="E276" s="354"/>
      <c r="F276" s="354"/>
      <c r="G276" s="354"/>
      <c r="H276" s="354"/>
      <c r="I276" s="354"/>
      <c r="J276" s="354"/>
      <c r="K276" s="354"/>
      <c r="L276" s="354"/>
      <c r="M276" s="354"/>
      <c r="N276" s="354"/>
      <c r="O276" s="354"/>
      <c r="P276" s="354"/>
      <c r="Q276" s="354"/>
      <c r="R276" s="354"/>
      <c r="S276" s="354"/>
      <c r="T276" s="354"/>
      <c r="U276" s="354"/>
      <c r="V276" s="354"/>
    </row>
    <row r="277" ht="30" customHeight="1"/>
    <row r="278" ht="30" customHeight="1"/>
  </sheetData>
  <sheetProtection/>
  <mergeCells count="1">
    <mergeCell ref="A1:V1"/>
  </mergeCells>
  <printOptions/>
  <pageMargins left="0.3937007874015748" right="0.3937007874015748" top="0.7874015748031497" bottom="0.7874015748031497" header="0.1968503937007874" footer="0.1968503937007874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Aukštinaitis</dc:creator>
  <cp:keywords/>
  <dc:description/>
  <cp:lastModifiedBy>Tomas Aukštinaitis</cp:lastModifiedBy>
  <cp:lastPrinted>2014-04-25T10:55:16Z</cp:lastPrinted>
  <dcterms:created xsi:type="dcterms:W3CDTF">2012-02-27T07:58:50Z</dcterms:created>
  <dcterms:modified xsi:type="dcterms:W3CDTF">2014-07-21T07:00:08Z</dcterms:modified>
  <cp:category/>
  <cp:version/>
  <cp:contentType/>
  <cp:contentStatus/>
</cp:coreProperties>
</file>